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480f3570d741a/Documents/IE Courses/Second Period/Corporate Finance/Hotel Industry/"/>
    </mc:Choice>
  </mc:AlternateContent>
  <bookViews>
    <workbookView xWindow="0" yWindow="0" windowWidth="28800" windowHeight="12210" tabRatio="789" firstSheet="3" activeTab="4"/>
  </bookViews>
  <sheets>
    <sheet name="Multi Brand &amp; Segment BS" sheetId="1" r:id="rId1"/>
    <sheet name="Multi Brand &amp; Segment IS" sheetId="2" r:id="rId2"/>
    <sheet name="Multi Brand &amp; Single Segment BS" sheetId="3" r:id="rId3"/>
    <sheet name="Multi Brand &amp; Single Segment IS" sheetId="4" r:id="rId4"/>
    <sheet name="Single Brand &amp; Segment BS" sheetId="5" r:id="rId5"/>
    <sheet name="Single Brand &amp; Segment I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4" i="5" l="1"/>
  <c r="Y9" i="3"/>
  <c r="X7" i="3"/>
  <c r="X10" i="1"/>
  <c r="AA38" i="5"/>
  <c r="Z38" i="5"/>
  <c r="Y38" i="5"/>
  <c r="X38" i="5"/>
  <c r="AA34" i="5"/>
  <c r="Z34" i="5"/>
  <c r="Y34" i="5"/>
  <c r="AB34" i="5" s="1"/>
  <c r="AA33" i="5"/>
  <c r="Z33" i="5"/>
  <c r="Y33" i="5"/>
  <c r="X33" i="5"/>
  <c r="AA31" i="5"/>
  <c r="Z31" i="5"/>
  <c r="Y31" i="5"/>
  <c r="Y32" i="5" s="1"/>
  <c r="X31" i="5"/>
  <c r="AA30" i="5"/>
  <c r="Z30" i="5"/>
  <c r="Z32" i="5" s="1"/>
  <c r="Y30" i="5"/>
  <c r="X30" i="5"/>
  <c r="AA11" i="5"/>
  <c r="Z11" i="5"/>
  <c r="Y11" i="5"/>
  <c r="AB11" i="5" s="1"/>
  <c r="X11" i="5"/>
  <c r="AA7" i="5"/>
  <c r="Z7" i="5"/>
  <c r="Y7" i="5"/>
  <c r="AB7" i="5" s="1"/>
  <c r="X7" i="5"/>
  <c r="AA6" i="5"/>
  <c r="Z6" i="5"/>
  <c r="Y6" i="5"/>
  <c r="AB6" i="5" s="1"/>
  <c r="X6" i="5"/>
  <c r="AA4" i="5"/>
  <c r="Z4" i="5"/>
  <c r="Y4" i="5"/>
  <c r="AB4" i="5" s="1"/>
  <c r="X4" i="5"/>
  <c r="AA3" i="5"/>
  <c r="Z3" i="5"/>
  <c r="Z5" i="5" s="1"/>
  <c r="Y3" i="5"/>
  <c r="Y5" i="5" s="1"/>
  <c r="X3" i="5"/>
  <c r="AA32" i="5"/>
  <c r="AA5" i="5"/>
  <c r="AB40" i="5"/>
  <c r="AA40" i="5"/>
  <c r="Z40" i="5"/>
  <c r="Y40" i="5"/>
  <c r="X40" i="5"/>
  <c r="AA39" i="5"/>
  <c r="Z39" i="5"/>
  <c r="Y39" i="5"/>
  <c r="X39" i="5"/>
  <c r="AB39" i="5" s="1"/>
  <c r="AB38" i="5"/>
  <c r="AA37" i="5"/>
  <c r="Z37" i="5"/>
  <c r="Y37" i="5"/>
  <c r="X37" i="5"/>
  <c r="AB37" i="5" s="1"/>
  <c r="AA36" i="5"/>
  <c r="Z36" i="5"/>
  <c r="Y36" i="5"/>
  <c r="X36" i="5"/>
  <c r="AB36" i="5" s="1"/>
  <c r="AA35" i="5"/>
  <c r="Z35" i="5"/>
  <c r="Y35" i="5"/>
  <c r="X35" i="5"/>
  <c r="AB35" i="5" s="1"/>
  <c r="AB33" i="5"/>
  <c r="AB30" i="5"/>
  <c r="AA13" i="5"/>
  <c r="Z13" i="5"/>
  <c r="Y13" i="5"/>
  <c r="X13" i="5"/>
  <c r="AB13" i="5" s="1"/>
  <c r="AA12" i="5"/>
  <c r="Z12" i="5"/>
  <c r="Y12" i="5"/>
  <c r="X12" i="5"/>
  <c r="AB12" i="5" s="1"/>
  <c r="AB10" i="5"/>
  <c r="AA10" i="5"/>
  <c r="Z10" i="5"/>
  <c r="Y10" i="5"/>
  <c r="X10" i="5"/>
  <c r="AA9" i="5"/>
  <c r="Z9" i="5"/>
  <c r="Y9" i="5"/>
  <c r="AB9" i="5" s="1"/>
  <c r="X9" i="5"/>
  <c r="AA8" i="5"/>
  <c r="Z8" i="5"/>
  <c r="Y8" i="5"/>
  <c r="X8" i="5"/>
  <c r="AB8" i="5" s="1"/>
  <c r="X30" i="3"/>
  <c r="AA38" i="3"/>
  <c r="Z38" i="3"/>
  <c r="Y38" i="3"/>
  <c r="X38" i="3"/>
  <c r="AB38" i="3" s="1"/>
  <c r="AA34" i="3"/>
  <c r="Z34" i="3"/>
  <c r="Y34" i="3"/>
  <c r="X34" i="3"/>
  <c r="AA31" i="3"/>
  <c r="Z31" i="3"/>
  <c r="Y31" i="3"/>
  <c r="X31" i="3"/>
  <c r="AA30" i="3"/>
  <c r="Z30" i="3"/>
  <c r="Z32" i="3" s="1"/>
  <c r="Y30" i="3"/>
  <c r="Y32" i="3" s="1"/>
  <c r="AA11" i="3"/>
  <c r="Z11" i="3"/>
  <c r="Y11" i="3"/>
  <c r="X11" i="3"/>
  <c r="AA7" i="3"/>
  <c r="Z7" i="3"/>
  <c r="Y7" i="3"/>
  <c r="AA4" i="3"/>
  <c r="Z4" i="3"/>
  <c r="Z5" i="3" s="1"/>
  <c r="Y4" i="3"/>
  <c r="X4" i="3"/>
  <c r="AA3" i="3"/>
  <c r="Z3" i="3"/>
  <c r="Y3" i="3"/>
  <c r="Y5" i="3" s="1"/>
  <c r="X3" i="3"/>
  <c r="AA33" i="3"/>
  <c r="Z33" i="3"/>
  <c r="AB33" i="3" s="1"/>
  <c r="Y33" i="3"/>
  <c r="X33" i="3"/>
  <c r="AA32" i="3"/>
  <c r="AB11" i="3"/>
  <c r="AA6" i="3"/>
  <c r="Z6" i="3"/>
  <c r="Y6" i="3"/>
  <c r="X6" i="3"/>
  <c r="AB6" i="3" s="1"/>
  <c r="X5" i="3"/>
  <c r="AB40" i="3"/>
  <c r="AA40" i="3"/>
  <c r="Z40" i="3"/>
  <c r="Y40" i="3"/>
  <c r="X40" i="3"/>
  <c r="AA39" i="3"/>
  <c r="Z39" i="3"/>
  <c r="Y39" i="3"/>
  <c r="AB39" i="3" s="1"/>
  <c r="X39" i="3"/>
  <c r="AB37" i="3"/>
  <c r="AA37" i="3"/>
  <c r="Z37" i="3"/>
  <c r="Y37" i="3"/>
  <c r="X37" i="3"/>
  <c r="AA36" i="3"/>
  <c r="Z36" i="3"/>
  <c r="Y36" i="3"/>
  <c r="X36" i="3"/>
  <c r="AB36" i="3" s="1"/>
  <c r="AA35" i="3"/>
  <c r="Z35" i="3"/>
  <c r="Y35" i="3"/>
  <c r="X35" i="3"/>
  <c r="AB35" i="3" s="1"/>
  <c r="AB34" i="3"/>
  <c r="AB13" i="3"/>
  <c r="AA13" i="3"/>
  <c r="Z13" i="3"/>
  <c r="Y13" i="3"/>
  <c r="X13" i="3"/>
  <c r="AA12" i="3"/>
  <c r="Z12" i="3"/>
  <c r="Y12" i="3"/>
  <c r="X12" i="3"/>
  <c r="AB12" i="3" s="1"/>
  <c r="AA10" i="3"/>
  <c r="Z10" i="3"/>
  <c r="Y10" i="3"/>
  <c r="X10" i="3"/>
  <c r="AB10" i="3" s="1"/>
  <c r="AA9" i="3"/>
  <c r="Z9" i="3"/>
  <c r="X9" i="3"/>
  <c r="AB9" i="3" s="1"/>
  <c r="AA8" i="3"/>
  <c r="Z8" i="3"/>
  <c r="Y8" i="3"/>
  <c r="AB8" i="3" s="1"/>
  <c r="X8" i="3"/>
  <c r="AA5" i="3"/>
  <c r="Y33" i="1"/>
  <c r="Z33" i="1"/>
  <c r="AA33" i="1"/>
  <c r="X33" i="1"/>
  <c r="Y6" i="1"/>
  <c r="Z6" i="1"/>
  <c r="AA6" i="1"/>
  <c r="X6" i="1"/>
  <c r="Y38" i="1"/>
  <c r="Z38" i="1"/>
  <c r="AB38" i="1" s="1"/>
  <c r="AA38" i="1"/>
  <c r="X38" i="1"/>
  <c r="AB33" i="1"/>
  <c r="Y34" i="1"/>
  <c r="Z34" i="1"/>
  <c r="AA34" i="1"/>
  <c r="X34" i="1"/>
  <c r="X31" i="1"/>
  <c r="X30" i="1"/>
  <c r="Y30" i="1"/>
  <c r="Z30" i="1"/>
  <c r="AA30" i="1"/>
  <c r="AA32" i="1" s="1"/>
  <c r="Y31" i="1"/>
  <c r="Z31" i="1"/>
  <c r="Z32" i="1" s="1"/>
  <c r="AA31" i="1"/>
  <c r="X39" i="1"/>
  <c r="X37" i="1"/>
  <c r="X36" i="1"/>
  <c r="X35" i="1"/>
  <c r="AA40" i="1"/>
  <c r="Z40" i="1"/>
  <c r="Y40" i="1"/>
  <c r="X40" i="1"/>
  <c r="AB40" i="1" s="1"/>
  <c r="AA39" i="1"/>
  <c r="Z39" i="1"/>
  <c r="Y39" i="1"/>
  <c r="AB39" i="1"/>
  <c r="AA37" i="1"/>
  <c r="Z37" i="1"/>
  <c r="Y37" i="1"/>
  <c r="AB37" i="1"/>
  <c r="AA36" i="1"/>
  <c r="Z36" i="1"/>
  <c r="Y36" i="1"/>
  <c r="AB36" i="1"/>
  <c r="AA35" i="1"/>
  <c r="Z35" i="1"/>
  <c r="Y35" i="1"/>
  <c r="AB35" i="1" s="1"/>
  <c r="Y32" i="1"/>
  <c r="Y13" i="1"/>
  <c r="Z13" i="1"/>
  <c r="AA13" i="1"/>
  <c r="X13" i="1"/>
  <c r="Y12" i="1"/>
  <c r="AB12" i="1" s="1"/>
  <c r="Z12" i="1"/>
  <c r="AA12" i="1"/>
  <c r="X12" i="1"/>
  <c r="Y11" i="1"/>
  <c r="Z11" i="1"/>
  <c r="AA11" i="1"/>
  <c r="X11" i="1"/>
  <c r="AA9" i="1"/>
  <c r="AB13" i="1"/>
  <c r="Q48" i="5"/>
  <c r="R48" i="5"/>
  <c r="S48" i="5"/>
  <c r="T48" i="5"/>
  <c r="U48" i="5"/>
  <c r="U53" i="5"/>
  <c r="T53" i="5"/>
  <c r="S53" i="5"/>
  <c r="R53" i="5"/>
  <c r="Q53" i="5"/>
  <c r="U52" i="5"/>
  <c r="T52" i="5"/>
  <c r="S52" i="5"/>
  <c r="R52" i="5"/>
  <c r="Q52" i="5"/>
  <c r="U51" i="5"/>
  <c r="T51" i="5"/>
  <c r="S51" i="5"/>
  <c r="R51" i="5"/>
  <c r="Q51" i="5"/>
  <c r="U50" i="5"/>
  <c r="T50" i="5"/>
  <c r="S50" i="5"/>
  <c r="R50" i="5"/>
  <c r="Q50" i="5"/>
  <c r="U49" i="5"/>
  <c r="T49" i="5"/>
  <c r="S49" i="5"/>
  <c r="R49" i="5"/>
  <c r="Q49" i="5"/>
  <c r="U47" i="5"/>
  <c r="T47" i="5"/>
  <c r="S47" i="5"/>
  <c r="R47" i="5"/>
  <c r="Q47" i="5"/>
  <c r="U46" i="5"/>
  <c r="T46" i="5"/>
  <c r="S46" i="5"/>
  <c r="R46" i="5"/>
  <c r="Q46" i="5"/>
  <c r="U45" i="5"/>
  <c r="T45" i="5"/>
  <c r="S45" i="5"/>
  <c r="R45" i="5"/>
  <c r="Q45" i="5"/>
  <c r="U44" i="5"/>
  <c r="T44" i="5"/>
  <c r="S44" i="5"/>
  <c r="R44" i="5"/>
  <c r="Q44" i="5"/>
  <c r="U43" i="5"/>
  <c r="T43" i="5"/>
  <c r="S43" i="5"/>
  <c r="R43" i="5"/>
  <c r="Q43" i="5"/>
  <c r="U42" i="5"/>
  <c r="T42" i="5"/>
  <c r="S42" i="5"/>
  <c r="R42" i="5"/>
  <c r="Q42" i="5"/>
  <c r="U40" i="5"/>
  <c r="T40" i="5"/>
  <c r="S40" i="5"/>
  <c r="R40" i="5"/>
  <c r="Q40" i="5"/>
  <c r="U39" i="5"/>
  <c r="T39" i="5"/>
  <c r="S39" i="5"/>
  <c r="R39" i="5"/>
  <c r="Q39" i="5"/>
  <c r="U38" i="5"/>
  <c r="T38" i="5"/>
  <c r="S38" i="5"/>
  <c r="R38" i="5"/>
  <c r="Q38" i="5"/>
  <c r="U37" i="5"/>
  <c r="T37" i="5"/>
  <c r="S37" i="5"/>
  <c r="R37" i="5"/>
  <c r="Q37" i="5"/>
  <c r="U35" i="5"/>
  <c r="T35" i="5"/>
  <c r="S35" i="5"/>
  <c r="R35" i="5"/>
  <c r="Q35" i="5"/>
  <c r="U34" i="5"/>
  <c r="T34" i="5"/>
  <c r="S34" i="5"/>
  <c r="R34" i="5"/>
  <c r="Q34" i="5"/>
  <c r="U33" i="5"/>
  <c r="T33" i="5"/>
  <c r="S33" i="5"/>
  <c r="R33" i="5"/>
  <c r="Q33" i="5"/>
  <c r="U32" i="5"/>
  <c r="T32" i="5"/>
  <c r="S32" i="5"/>
  <c r="R32" i="5"/>
  <c r="Q32" i="5"/>
  <c r="U31" i="5"/>
  <c r="T31" i="5"/>
  <c r="S31" i="5"/>
  <c r="R31" i="5"/>
  <c r="Q31" i="5"/>
  <c r="U26" i="5"/>
  <c r="T26" i="5"/>
  <c r="S26" i="5"/>
  <c r="R26" i="5"/>
  <c r="Q26" i="5"/>
  <c r="U25" i="5"/>
  <c r="T25" i="5"/>
  <c r="S25" i="5"/>
  <c r="R25" i="5"/>
  <c r="Q25" i="5"/>
  <c r="U24" i="5"/>
  <c r="T24" i="5"/>
  <c r="S24" i="5"/>
  <c r="R24" i="5"/>
  <c r="Q24" i="5"/>
  <c r="U23" i="5"/>
  <c r="T23" i="5"/>
  <c r="S23" i="5"/>
  <c r="R23" i="5"/>
  <c r="Q23" i="5"/>
  <c r="U22" i="5"/>
  <c r="T22" i="5"/>
  <c r="S22" i="5"/>
  <c r="R22" i="5"/>
  <c r="Q22" i="5"/>
  <c r="U21" i="5"/>
  <c r="S21" i="5"/>
  <c r="R21" i="5"/>
  <c r="Q21" i="5"/>
  <c r="U20" i="5"/>
  <c r="T20" i="5"/>
  <c r="S20" i="5"/>
  <c r="R20" i="5"/>
  <c r="Q20" i="5"/>
  <c r="U19" i="5"/>
  <c r="T19" i="5"/>
  <c r="S19" i="5"/>
  <c r="R19" i="5"/>
  <c r="Q19" i="5"/>
  <c r="U18" i="5"/>
  <c r="T18" i="5"/>
  <c r="S18" i="5"/>
  <c r="R18" i="5"/>
  <c r="Q18" i="5"/>
  <c r="U17" i="5"/>
  <c r="T17" i="5"/>
  <c r="S17" i="5"/>
  <c r="R17" i="5"/>
  <c r="Q17" i="5"/>
  <c r="U16" i="5"/>
  <c r="T16" i="5"/>
  <c r="S16" i="5"/>
  <c r="R16" i="5"/>
  <c r="Q16" i="5"/>
  <c r="U15" i="5"/>
  <c r="T15" i="5"/>
  <c r="S15" i="5"/>
  <c r="R15" i="5"/>
  <c r="Q15" i="5"/>
  <c r="U13" i="5"/>
  <c r="T13" i="5"/>
  <c r="S13" i="5"/>
  <c r="R13" i="5"/>
  <c r="Q13" i="5"/>
  <c r="U12" i="5"/>
  <c r="T12" i="5"/>
  <c r="S12" i="5"/>
  <c r="R12" i="5"/>
  <c r="Q12" i="5"/>
  <c r="U11" i="5"/>
  <c r="T11" i="5"/>
  <c r="S11" i="5"/>
  <c r="R11" i="5"/>
  <c r="Q11" i="5"/>
  <c r="U10" i="5"/>
  <c r="T10" i="5"/>
  <c r="S10" i="5"/>
  <c r="R10" i="5"/>
  <c r="Q10" i="5"/>
  <c r="U9" i="5"/>
  <c r="T9" i="5"/>
  <c r="S9" i="5"/>
  <c r="R9" i="5"/>
  <c r="Q9" i="5"/>
  <c r="U8" i="5"/>
  <c r="T8" i="5"/>
  <c r="S8" i="5"/>
  <c r="R8" i="5"/>
  <c r="Q8" i="5"/>
  <c r="U7" i="5"/>
  <c r="T7" i="5"/>
  <c r="S7" i="5"/>
  <c r="R7" i="5"/>
  <c r="Q7" i="5"/>
  <c r="U6" i="5"/>
  <c r="T6" i="5"/>
  <c r="S6" i="5"/>
  <c r="R6" i="5"/>
  <c r="Q6" i="5"/>
  <c r="U5" i="5"/>
  <c r="T5" i="5"/>
  <c r="S5" i="5"/>
  <c r="R5" i="5"/>
  <c r="Q5" i="5"/>
  <c r="U4" i="5"/>
  <c r="T4" i="5"/>
  <c r="S4" i="5"/>
  <c r="R4" i="5"/>
  <c r="Q4" i="5"/>
  <c r="U53" i="3"/>
  <c r="T53" i="3"/>
  <c r="S53" i="3"/>
  <c r="R53" i="3"/>
  <c r="Q53" i="3"/>
  <c r="U52" i="3"/>
  <c r="T52" i="3"/>
  <c r="S52" i="3"/>
  <c r="R52" i="3"/>
  <c r="Q52" i="3"/>
  <c r="U51" i="3"/>
  <c r="T51" i="3"/>
  <c r="S51" i="3"/>
  <c r="R51" i="3"/>
  <c r="Q51" i="3"/>
  <c r="U50" i="3"/>
  <c r="T50" i="3"/>
  <c r="S50" i="3"/>
  <c r="R50" i="3"/>
  <c r="Q50" i="3"/>
  <c r="U49" i="3"/>
  <c r="T49" i="3"/>
  <c r="S49" i="3"/>
  <c r="R49" i="3"/>
  <c r="Q49" i="3"/>
  <c r="U47" i="3"/>
  <c r="T47" i="3"/>
  <c r="S47" i="3"/>
  <c r="R47" i="3"/>
  <c r="Q47" i="3"/>
  <c r="U46" i="3"/>
  <c r="T46" i="3"/>
  <c r="S46" i="3"/>
  <c r="R46" i="3"/>
  <c r="Q46" i="3"/>
  <c r="U45" i="3"/>
  <c r="T45" i="3"/>
  <c r="S45" i="3"/>
  <c r="R45" i="3"/>
  <c r="Q45" i="3"/>
  <c r="U44" i="3"/>
  <c r="T44" i="3"/>
  <c r="S44" i="3"/>
  <c r="R44" i="3"/>
  <c r="Q44" i="3"/>
  <c r="U43" i="3"/>
  <c r="T43" i="3"/>
  <c r="S43" i="3"/>
  <c r="R43" i="3"/>
  <c r="Q43" i="3"/>
  <c r="U42" i="3"/>
  <c r="T42" i="3"/>
  <c r="S42" i="3"/>
  <c r="R42" i="3"/>
  <c r="Q42" i="3"/>
  <c r="U40" i="3"/>
  <c r="T40" i="3"/>
  <c r="S40" i="3"/>
  <c r="R40" i="3"/>
  <c r="Q40" i="3"/>
  <c r="U39" i="3"/>
  <c r="T39" i="3"/>
  <c r="S39" i="3"/>
  <c r="R39" i="3"/>
  <c r="Q39" i="3"/>
  <c r="U38" i="3"/>
  <c r="T38" i="3"/>
  <c r="S38" i="3"/>
  <c r="R38" i="3"/>
  <c r="Q38" i="3"/>
  <c r="U37" i="3"/>
  <c r="T37" i="3"/>
  <c r="S37" i="3"/>
  <c r="R37" i="3"/>
  <c r="Q37" i="3"/>
  <c r="U35" i="3"/>
  <c r="T35" i="3"/>
  <c r="S35" i="3"/>
  <c r="R35" i="3"/>
  <c r="Q35" i="3"/>
  <c r="U34" i="3"/>
  <c r="T34" i="3"/>
  <c r="S34" i="3"/>
  <c r="R34" i="3"/>
  <c r="Q34" i="3"/>
  <c r="U33" i="3"/>
  <c r="T33" i="3"/>
  <c r="S33" i="3"/>
  <c r="R33" i="3"/>
  <c r="Q33" i="3"/>
  <c r="U32" i="3"/>
  <c r="T32" i="3"/>
  <c r="S32" i="3"/>
  <c r="R32" i="3"/>
  <c r="Q32" i="3"/>
  <c r="U31" i="3"/>
  <c r="T31" i="3"/>
  <c r="S31" i="3"/>
  <c r="R31" i="3"/>
  <c r="Q31" i="3"/>
  <c r="U26" i="3"/>
  <c r="T26" i="3"/>
  <c r="S26" i="3"/>
  <c r="R26" i="3"/>
  <c r="Q26" i="3"/>
  <c r="U25" i="3"/>
  <c r="T25" i="3"/>
  <c r="S25" i="3"/>
  <c r="R25" i="3"/>
  <c r="Q25" i="3"/>
  <c r="U24" i="3"/>
  <c r="T24" i="3"/>
  <c r="S24" i="3"/>
  <c r="R24" i="3"/>
  <c r="Q24" i="3"/>
  <c r="U23" i="3"/>
  <c r="T23" i="3"/>
  <c r="S23" i="3"/>
  <c r="R23" i="3"/>
  <c r="Q23" i="3"/>
  <c r="U22" i="3"/>
  <c r="T22" i="3"/>
  <c r="S22" i="3"/>
  <c r="R22" i="3"/>
  <c r="Q22" i="3"/>
  <c r="U21" i="3"/>
  <c r="T21" i="3"/>
  <c r="S21" i="3"/>
  <c r="R21" i="3"/>
  <c r="Q21" i="3"/>
  <c r="U20" i="3"/>
  <c r="T20" i="3"/>
  <c r="S20" i="3"/>
  <c r="R20" i="3"/>
  <c r="Q20" i="3"/>
  <c r="U19" i="3"/>
  <c r="T19" i="3"/>
  <c r="S19" i="3"/>
  <c r="R19" i="3"/>
  <c r="Q19" i="3"/>
  <c r="U18" i="3"/>
  <c r="T18" i="3"/>
  <c r="S18" i="3"/>
  <c r="R18" i="3"/>
  <c r="Q18" i="3"/>
  <c r="U17" i="3"/>
  <c r="T17" i="3"/>
  <c r="S17" i="3"/>
  <c r="R17" i="3"/>
  <c r="Q17" i="3"/>
  <c r="U16" i="3"/>
  <c r="T16" i="3"/>
  <c r="S16" i="3"/>
  <c r="R16" i="3"/>
  <c r="Q16" i="3"/>
  <c r="U15" i="3"/>
  <c r="T15" i="3"/>
  <c r="S15" i="3"/>
  <c r="R15" i="3"/>
  <c r="Q15" i="3"/>
  <c r="U13" i="3"/>
  <c r="T13" i="3"/>
  <c r="S13" i="3"/>
  <c r="R13" i="3"/>
  <c r="Q13" i="3"/>
  <c r="U12" i="3"/>
  <c r="T12" i="3"/>
  <c r="S12" i="3"/>
  <c r="R12" i="3"/>
  <c r="Q12" i="3"/>
  <c r="U11" i="3"/>
  <c r="T11" i="3"/>
  <c r="S11" i="3"/>
  <c r="R11" i="3"/>
  <c r="Q11" i="3"/>
  <c r="U10" i="3"/>
  <c r="T10" i="3"/>
  <c r="S10" i="3"/>
  <c r="R10" i="3"/>
  <c r="Q10" i="3"/>
  <c r="U9" i="3"/>
  <c r="T9" i="3"/>
  <c r="S9" i="3"/>
  <c r="R9" i="3"/>
  <c r="Q9" i="3"/>
  <c r="U8" i="3"/>
  <c r="T8" i="3"/>
  <c r="S8" i="3"/>
  <c r="R8" i="3"/>
  <c r="Q8" i="3"/>
  <c r="U7" i="3"/>
  <c r="T7" i="3"/>
  <c r="S7" i="3"/>
  <c r="R7" i="3"/>
  <c r="Q7" i="3"/>
  <c r="U6" i="3"/>
  <c r="T6" i="3"/>
  <c r="S6" i="3"/>
  <c r="R6" i="3"/>
  <c r="Q6" i="3"/>
  <c r="U5" i="3"/>
  <c r="T5" i="3"/>
  <c r="S5" i="3"/>
  <c r="R5" i="3"/>
  <c r="Q5" i="3"/>
  <c r="U4" i="3"/>
  <c r="T4" i="3"/>
  <c r="S4" i="3"/>
  <c r="R4" i="3"/>
  <c r="Q4" i="3"/>
  <c r="U52" i="1"/>
  <c r="T52" i="1"/>
  <c r="S52" i="1"/>
  <c r="R52" i="1"/>
  <c r="Q52" i="1"/>
  <c r="U51" i="1"/>
  <c r="T51" i="1"/>
  <c r="S51" i="1"/>
  <c r="R51" i="1"/>
  <c r="Q51" i="1"/>
  <c r="U50" i="1"/>
  <c r="T50" i="1"/>
  <c r="S50" i="1"/>
  <c r="R50" i="1"/>
  <c r="Q50" i="1"/>
  <c r="U47" i="1"/>
  <c r="T47" i="1"/>
  <c r="S47" i="1"/>
  <c r="R47" i="1"/>
  <c r="Q47" i="1"/>
  <c r="U46" i="1"/>
  <c r="T46" i="1"/>
  <c r="S46" i="1"/>
  <c r="R46" i="1"/>
  <c r="Q46" i="1"/>
  <c r="U44" i="1"/>
  <c r="T44" i="1"/>
  <c r="S44" i="1"/>
  <c r="R44" i="1"/>
  <c r="Q44" i="1"/>
  <c r="U43" i="1"/>
  <c r="T43" i="1"/>
  <c r="S43" i="1"/>
  <c r="R43" i="1"/>
  <c r="Q43" i="1"/>
  <c r="U39" i="1"/>
  <c r="T39" i="1"/>
  <c r="S39" i="1"/>
  <c r="R39" i="1"/>
  <c r="Q39" i="1"/>
  <c r="U38" i="1"/>
  <c r="T38" i="1"/>
  <c r="S38" i="1"/>
  <c r="R38" i="1"/>
  <c r="Q38" i="1"/>
  <c r="U37" i="1"/>
  <c r="T37" i="1"/>
  <c r="S37" i="1"/>
  <c r="R37" i="1"/>
  <c r="Q37" i="1"/>
  <c r="U34" i="1"/>
  <c r="T34" i="1"/>
  <c r="S34" i="1"/>
  <c r="R34" i="1"/>
  <c r="Q34" i="1"/>
  <c r="U33" i="1"/>
  <c r="T33" i="1"/>
  <c r="S33" i="1"/>
  <c r="R33" i="1"/>
  <c r="Q33" i="1"/>
  <c r="U32" i="1"/>
  <c r="T32" i="1"/>
  <c r="S32" i="1"/>
  <c r="R32" i="1"/>
  <c r="Q32" i="1"/>
  <c r="Q16" i="1"/>
  <c r="R16" i="1"/>
  <c r="S16" i="1"/>
  <c r="T16" i="1"/>
  <c r="U16" i="1"/>
  <c r="Q17" i="1"/>
  <c r="R17" i="1"/>
  <c r="S17" i="1"/>
  <c r="T17" i="1"/>
  <c r="U17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5" i="1"/>
  <c r="Q6" i="1"/>
  <c r="Q7" i="1"/>
  <c r="Q9" i="1"/>
  <c r="Q10" i="1"/>
  <c r="Q11" i="1"/>
  <c r="Q12" i="1"/>
  <c r="R5" i="1"/>
  <c r="S5" i="1"/>
  <c r="T5" i="1"/>
  <c r="R6" i="1"/>
  <c r="S6" i="1"/>
  <c r="T6" i="1"/>
  <c r="R7" i="1"/>
  <c r="S7" i="1"/>
  <c r="T7" i="1"/>
  <c r="R9" i="1"/>
  <c r="S9" i="1"/>
  <c r="T9" i="1"/>
  <c r="R10" i="1"/>
  <c r="S10" i="1"/>
  <c r="T10" i="1"/>
  <c r="R11" i="1"/>
  <c r="S11" i="1"/>
  <c r="T11" i="1"/>
  <c r="R12" i="1"/>
  <c r="S12" i="1"/>
  <c r="T12" i="1"/>
  <c r="U5" i="1"/>
  <c r="U6" i="1"/>
  <c r="U7" i="1"/>
  <c r="U9" i="1"/>
  <c r="U10" i="1"/>
  <c r="U11" i="1"/>
  <c r="U12" i="1"/>
  <c r="U33" i="6"/>
  <c r="T33" i="6"/>
  <c r="S33" i="6"/>
  <c r="R33" i="6"/>
  <c r="Q33" i="6"/>
  <c r="U31" i="6"/>
  <c r="T31" i="6"/>
  <c r="S31" i="6"/>
  <c r="R31" i="6"/>
  <c r="Q31" i="6"/>
  <c r="U29" i="6"/>
  <c r="T29" i="6"/>
  <c r="S29" i="6"/>
  <c r="R29" i="6"/>
  <c r="Q29" i="6"/>
  <c r="U26" i="6"/>
  <c r="T26" i="6"/>
  <c r="S26" i="6"/>
  <c r="R26" i="6"/>
  <c r="Q26" i="6"/>
  <c r="U25" i="6"/>
  <c r="T25" i="6"/>
  <c r="S25" i="6"/>
  <c r="R25" i="6"/>
  <c r="Q25" i="6"/>
  <c r="U24" i="6"/>
  <c r="T24" i="6"/>
  <c r="S24" i="6"/>
  <c r="R24" i="6"/>
  <c r="Q24" i="6"/>
  <c r="U23" i="6"/>
  <c r="T23" i="6"/>
  <c r="S23" i="6"/>
  <c r="R23" i="6"/>
  <c r="Q23" i="6"/>
  <c r="U22" i="6"/>
  <c r="T22" i="6"/>
  <c r="S22" i="6"/>
  <c r="R22" i="6"/>
  <c r="Q22" i="6"/>
  <c r="U21" i="6"/>
  <c r="T21" i="6"/>
  <c r="S21" i="6"/>
  <c r="R21" i="6"/>
  <c r="Q21" i="6"/>
  <c r="U20" i="6"/>
  <c r="T20" i="6"/>
  <c r="S20" i="6"/>
  <c r="R20" i="6"/>
  <c r="Q20" i="6"/>
  <c r="U16" i="6"/>
  <c r="T16" i="6"/>
  <c r="S16" i="6"/>
  <c r="R16" i="6"/>
  <c r="Q16" i="6"/>
  <c r="U14" i="6"/>
  <c r="T14" i="6"/>
  <c r="S14" i="6"/>
  <c r="R14" i="6"/>
  <c r="Q14" i="6"/>
  <c r="U12" i="6"/>
  <c r="T12" i="6"/>
  <c r="S12" i="6"/>
  <c r="R12" i="6"/>
  <c r="Q12" i="6"/>
  <c r="U9" i="6"/>
  <c r="T9" i="6"/>
  <c r="S9" i="6"/>
  <c r="R9" i="6"/>
  <c r="Q9" i="6"/>
  <c r="U8" i="6"/>
  <c r="T8" i="6"/>
  <c r="S8" i="6"/>
  <c r="R8" i="6"/>
  <c r="Q8" i="6"/>
  <c r="U7" i="6"/>
  <c r="T7" i="6"/>
  <c r="S7" i="6"/>
  <c r="R7" i="6"/>
  <c r="Q7" i="6"/>
  <c r="U6" i="6"/>
  <c r="T6" i="6"/>
  <c r="S6" i="6"/>
  <c r="R6" i="6"/>
  <c r="Q6" i="6"/>
  <c r="U5" i="6"/>
  <c r="T5" i="6"/>
  <c r="S5" i="6"/>
  <c r="R5" i="6"/>
  <c r="Q5" i="6"/>
  <c r="U4" i="6"/>
  <c r="T4" i="6"/>
  <c r="S4" i="6"/>
  <c r="R4" i="6"/>
  <c r="Q4" i="6"/>
  <c r="U3" i="6"/>
  <c r="T3" i="6"/>
  <c r="S3" i="6"/>
  <c r="R3" i="6"/>
  <c r="Q3" i="6"/>
  <c r="U33" i="4"/>
  <c r="T33" i="4"/>
  <c r="S33" i="4"/>
  <c r="R33" i="4"/>
  <c r="Q33" i="4"/>
  <c r="U31" i="4"/>
  <c r="T31" i="4"/>
  <c r="S31" i="4"/>
  <c r="R31" i="4"/>
  <c r="Q31" i="4"/>
  <c r="U29" i="4"/>
  <c r="T29" i="4"/>
  <c r="S29" i="4"/>
  <c r="R29" i="4"/>
  <c r="Q29" i="4"/>
  <c r="U26" i="4"/>
  <c r="T26" i="4"/>
  <c r="S26" i="4"/>
  <c r="R26" i="4"/>
  <c r="Q26" i="4"/>
  <c r="U25" i="4"/>
  <c r="T25" i="4"/>
  <c r="S25" i="4"/>
  <c r="R25" i="4"/>
  <c r="Q25" i="4"/>
  <c r="U24" i="4"/>
  <c r="T24" i="4"/>
  <c r="S24" i="4"/>
  <c r="R24" i="4"/>
  <c r="Q24" i="4"/>
  <c r="U23" i="4"/>
  <c r="T23" i="4"/>
  <c r="S23" i="4"/>
  <c r="R23" i="4"/>
  <c r="Q23" i="4"/>
  <c r="U22" i="4"/>
  <c r="T22" i="4"/>
  <c r="S22" i="4"/>
  <c r="R22" i="4"/>
  <c r="Q22" i="4"/>
  <c r="U21" i="4"/>
  <c r="T21" i="4"/>
  <c r="S21" i="4"/>
  <c r="R21" i="4"/>
  <c r="Q21" i="4"/>
  <c r="U20" i="4"/>
  <c r="T20" i="4"/>
  <c r="S20" i="4"/>
  <c r="R20" i="4"/>
  <c r="Q20" i="4"/>
  <c r="U16" i="4"/>
  <c r="T16" i="4"/>
  <c r="S16" i="4"/>
  <c r="R16" i="4"/>
  <c r="Q16" i="4"/>
  <c r="U14" i="4"/>
  <c r="T14" i="4"/>
  <c r="S14" i="4"/>
  <c r="R14" i="4"/>
  <c r="Q14" i="4"/>
  <c r="U12" i="4"/>
  <c r="T12" i="4"/>
  <c r="S12" i="4"/>
  <c r="R12" i="4"/>
  <c r="Q12" i="4"/>
  <c r="U9" i="4"/>
  <c r="T9" i="4"/>
  <c r="S9" i="4"/>
  <c r="R9" i="4"/>
  <c r="Q9" i="4"/>
  <c r="U8" i="4"/>
  <c r="T8" i="4"/>
  <c r="S8" i="4"/>
  <c r="R8" i="4"/>
  <c r="Q8" i="4"/>
  <c r="U7" i="4"/>
  <c r="T7" i="4"/>
  <c r="S7" i="4"/>
  <c r="R7" i="4"/>
  <c r="Q7" i="4"/>
  <c r="U6" i="4"/>
  <c r="T6" i="4"/>
  <c r="S6" i="4"/>
  <c r="R6" i="4"/>
  <c r="Q6" i="4"/>
  <c r="U5" i="4"/>
  <c r="T5" i="4"/>
  <c r="S5" i="4"/>
  <c r="R5" i="4"/>
  <c r="Q5" i="4"/>
  <c r="U4" i="4"/>
  <c r="T4" i="4"/>
  <c r="S4" i="4"/>
  <c r="R4" i="4"/>
  <c r="Q4" i="4"/>
  <c r="U3" i="4"/>
  <c r="T3" i="4"/>
  <c r="S3" i="4"/>
  <c r="R3" i="4"/>
  <c r="Q3" i="4"/>
  <c r="U33" i="2"/>
  <c r="T33" i="2"/>
  <c r="S33" i="2"/>
  <c r="R33" i="2"/>
  <c r="Q33" i="2"/>
  <c r="U31" i="2"/>
  <c r="T31" i="2"/>
  <c r="S31" i="2"/>
  <c r="R31" i="2"/>
  <c r="Q31" i="2"/>
  <c r="U29" i="2"/>
  <c r="T29" i="2"/>
  <c r="S29" i="2"/>
  <c r="R29" i="2"/>
  <c r="Q29" i="2"/>
  <c r="U26" i="2"/>
  <c r="T26" i="2"/>
  <c r="S26" i="2"/>
  <c r="R26" i="2"/>
  <c r="Q26" i="2"/>
  <c r="U25" i="2"/>
  <c r="T25" i="2"/>
  <c r="S25" i="2"/>
  <c r="R25" i="2"/>
  <c r="Q25" i="2"/>
  <c r="U24" i="2"/>
  <c r="T24" i="2"/>
  <c r="S24" i="2"/>
  <c r="R24" i="2"/>
  <c r="Q24" i="2"/>
  <c r="U23" i="2"/>
  <c r="T23" i="2"/>
  <c r="S23" i="2"/>
  <c r="R23" i="2"/>
  <c r="Q23" i="2"/>
  <c r="U22" i="2"/>
  <c r="T22" i="2"/>
  <c r="S22" i="2"/>
  <c r="R22" i="2"/>
  <c r="Q22" i="2"/>
  <c r="U21" i="2"/>
  <c r="T21" i="2"/>
  <c r="S21" i="2"/>
  <c r="R21" i="2"/>
  <c r="Q21" i="2"/>
  <c r="U20" i="2"/>
  <c r="T20" i="2"/>
  <c r="S20" i="2"/>
  <c r="R20" i="2"/>
  <c r="Q20" i="2"/>
  <c r="Q4" i="2"/>
  <c r="Q5" i="2"/>
  <c r="Q6" i="2"/>
  <c r="Q7" i="2"/>
  <c r="Q8" i="2"/>
  <c r="Q9" i="2"/>
  <c r="Q12" i="2"/>
  <c r="Q14" i="2"/>
  <c r="Q16" i="2"/>
  <c r="Q3" i="2"/>
  <c r="R3" i="2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2" i="2"/>
  <c r="S12" i="2"/>
  <c r="T12" i="2"/>
  <c r="R14" i="2"/>
  <c r="S14" i="2"/>
  <c r="T14" i="2"/>
  <c r="R16" i="2"/>
  <c r="S16" i="2"/>
  <c r="T16" i="2"/>
  <c r="U4" i="2"/>
  <c r="U5" i="2"/>
  <c r="U6" i="2"/>
  <c r="U7" i="2"/>
  <c r="U8" i="2"/>
  <c r="U9" i="2"/>
  <c r="U12" i="2"/>
  <c r="U14" i="2"/>
  <c r="U16" i="2"/>
  <c r="U3" i="2"/>
  <c r="N33" i="6"/>
  <c r="M33" i="6"/>
  <c r="L33" i="6"/>
  <c r="K33" i="6"/>
  <c r="J33" i="6"/>
  <c r="N32" i="6"/>
  <c r="M32" i="6"/>
  <c r="L32" i="6"/>
  <c r="K32" i="6"/>
  <c r="J32" i="6"/>
  <c r="N31" i="6"/>
  <c r="M31" i="6"/>
  <c r="L31" i="6"/>
  <c r="K31" i="6"/>
  <c r="J31" i="6"/>
  <c r="N30" i="6"/>
  <c r="M30" i="6"/>
  <c r="L30" i="6"/>
  <c r="K30" i="6"/>
  <c r="J30" i="6"/>
  <c r="N29" i="6"/>
  <c r="M29" i="6"/>
  <c r="L29" i="6"/>
  <c r="K29" i="6"/>
  <c r="J29" i="6"/>
  <c r="N28" i="6"/>
  <c r="M28" i="6"/>
  <c r="L28" i="6"/>
  <c r="K28" i="6"/>
  <c r="J28" i="6"/>
  <c r="N27" i="6"/>
  <c r="M27" i="6"/>
  <c r="L27" i="6"/>
  <c r="K27" i="6"/>
  <c r="J27" i="6"/>
  <c r="N26" i="6"/>
  <c r="M26" i="6"/>
  <c r="L26" i="6"/>
  <c r="K26" i="6"/>
  <c r="J26" i="6"/>
  <c r="N25" i="6"/>
  <c r="M25" i="6"/>
  <c r="L25" i="6"/>
  <c r="K25" i="6"/>
  <c r="J25" i="6"/>
  <c r="N24" i="6"/>
  <c r="M24" i="6"/>
  <c r="L24" i="6"/>
  <c r="K24" i="6"/>
  <c r="J24" i="6"/>
  <c r="N23" i="6"/>
  <c r="M23" i="6"/>
  <c r="L23" i="6"/>
  <c r="K23" i="6"/>
  <c r="J23" i="6"/>
  <c r="N22" i="6"/>
  <c r="M22" i="6"/>
  <c r="L22" i="6"/>
  <c r="K22" i="6"/>
  <c r="J22" i="6"/>
  <c r="N21" i="6"/>
  <c r="M21" i="6"/>
  <c r="L21" i="6"/>
  <c r="K21" i="6"/>
  <c r="J21" i="6"/>
  <c r="N20" i="6"/>
  <c r="M20" i="6"/>
  <c r="L20" i="6"/>
  <c r="K20" i="6"/>
  <c r="J20" i="6"/>
  <c r="N16" i="6"/>
  <c r="M16" i="6"/>
  <c r="L16" i="6"/>
  <c r="K16" i="6"/>
  <c r="J16" i="6"/>
  <c r="N15" i="6"/>
  <c r="M15" i="6"/>
  <c r="L15" i="6"/>
  <c r="K15" i="6"/>
  <c r="J15" i="6"/>
  <c r="N14" i="6"/>
  <c r="M14" i="6"/>
  <c r="L14" i="6"/>
  <c r="K14" i="6"/>
  <c r="J14" i="6"/>
  <c r="N13" i="6"/>
  <c r="M13" i="6"/>
  <c r="L13" i="6"/>
  <c r="K13" i="6"/>
  <c r="J13" i="6"/>
  <c r="N12" i="6"/>
  <c r="M12" i="6"/>
  <c r="L12" i="6"/>
  <c r="K12" i="6"/>
  <c r="J12" i="6"/>
  <c r="N11" i="6"/>
  <c r="M11" i="6"/>
  <c r="L11" i="6"/>
  <c r="K11" i="6"/>
  <c r="J11" i="6"/>
  <c r="N10" i="6"/>
  <c r="M10" i="6"/>
  <c r="L10" i="6"/>
  <c r="K10" i="6"/>
  <c r="J10" i="6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33" i="4"/>
  <c r="M33" i="4"/>
  <c r="L33" i="4"/>
  <c r="K33" i="4"/>
  <c r="J33" i="4"/>
  <c r="N32" i="4"/>
  <c r="M32" i="4"/>
  <c r="L32" i="4"/>
  <c r="K32" i="4"/>
  <c r="J32" i="4"/>
  <c r="N31" i="4"/>
  <c r="M31" i="4"/>
  <c r="L31" i="4"/>
  <c r="K31" i="4"/>
  <c r="J31" i="4"/>
  <c r="N30" i="4"/>
  <c r="M30" i="4"/>
  <c r="L30" i="4"/>
  <c r="K30" i="4"/>
  <c r="J30" i="4"/>
  <c r="N29" i="4"/>
  <c r="M29" i="4"/>
  <c r="L29" i="4"/>
  <c r="K29" i="4"/>
  <c r="J29" i="4"/>
  <c r="N28" i="4"/>
  <c r="M28" i="4"/>
  <c r="L28" i="4"/>
  <c r="K28" i="4"/>
  <c r="J28" i="4"/>
  <c r="N27" i="4"/>
  <c r="M27" i="4"/>
  <c r="L27" i="4"/>
  <c r="K27" i="4"/>
  <c r="J27" i="4"/>
  <c r="N26" i="4"/>
  <c r="M26" i="4"/>
  <c r="L26" i="4"/>
  <c r="K26" i="4"/>
  <c r="J26" i="4"/>
  <c r="N25" i="4"/>
  <c r="M25" i="4"/>
  <c r="L25" i="4"/>
  <c r="K25" i="4"/>
  <c r="J25" i="4"/>
  <c r="N24" i="4"/>
  <c r="M24" i="4"/>
  <c r="L24" i="4"/>
  <c r="K24" i="4"/>
  <c r="J24" i="4"/>
  <c r="N23" i="4"/>
  <c r="M23" i="4"/>
  <c r="L23" i="4"/>
  <c r="K23" i="4"/>
  <c r="J23" i="4"/>
  <c r="N22" i="4"/>
  <c r="M22" i="4"/>
  <c r="L22" i="4"/>
  <c r="K22" i="4"/>
  <c r="J22" i="4"/>
  <c r="N21" i="4"/>
  <c r="M21" i="4"/>
  <c r="L21" i="4"/>
  <c r="K21" i="4"/>
  <c r="J21" i="4"/>
  <c r="N20" i="4"/>
  <c r="M20" i="4"/>
  <c r="L20" i="4"/>
  <c r="K20" i="4"/>
  <c r="J20" i="4"/>
  <c r="N16" i="4"/>
  <c r="M16" i="4"/>
  <c r="L16" i="4"/>
  <c r="K16" i="4"/>
  <c r="J16" i="4"/>
  <c r="N15" i="4"/>
  <c r="M15" i="4"/>
  <c r="L15" i="4"/>
  <c r="K15" i="4"/>
  <c r="J15" i="4"/>
  <c r="N14" i="4"/>
  <c r="M14" i="4"/>
  <c r="L14" i="4"/>
  <c r="K14" i="4"/>
  <c r="J14" i="4"/>
  <c r="N13" i="4"/>
  <c r="M13" i="4"/>
  <c r="L13" i="4"/>
  <c r="K13" i="4"/>
  <c r="J13" i="4"/>
  <c r="N12" i="4"/>
  <c r="M12" i="4"/>
  <c r="L12" i="4"/>
  <c r="K12" i="4"/>
  <c r="J12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K20" i="2"/>
  <c r="L20" i="2"/>
  <c r="M20" i="2"/>
  <c r="N20" i="2"/>
  <c r="J20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K3" i="2"/>
  <c r="L3" i="2"/>
  <c r="M3" i="2"/>
  <c r="N3" i="2"/>
  <c r="J3" i="2"/>
  <c r="N53" i="5"/>
  <c r="M53" i="5"/>
  <c r="L53" i="5"/>
  <c r="K53" i="5"/>
  <c r="J53" i="5"/>
  <c r="N52" i="5"/>
  <c r="M52" i="5"/>
  <c r="L52" i="5"/>
  <c r="K52" i="5"/>
  <c r="J52" i="5"/>
  <c r="N51" i="5"/>
  <c r="M51" i="5"/>
  <c r="L51" i="5"/>
  <c r="K51" i="5"/>
  <c r="J51" i="5"/>
  <c r="N50" i="5"/>
  <c r="M50" i="5"/>
  <c r="L50" i="5"/>
  <c r="K50" i="5"/>
  <c r="J50" i="5"/>
  <c r="N49" i="5"/>
  <c r="M49" i="5"/>
  <c r="L49" i="5"/>
  <c r="K49" i="5"/>
  <c r="J49" i="5"/>
  <c r="N48" i="5"/>
  <c r="M48" i="5"/>
  <c r="L48" i="5"/>
  <c r="K48" i="5"/>
  <c r="J48" i="5"/>
  <c r="N47" i="5"/>
  <c r="M47" i="5"/>
  <c r="L47" i="5"/>
  <c r="K47" i="5"/>
  <c r="J47" i="5"/>
  <c r="N46" i="5"/>
  <c r="M46" i="5"/>
  <c r="L46" i="5"/>
  <c r="K46" i="5"/>
  <c r="J46" i="5"/>
  <c r="N45" i="5"/>
  <c r="M45" i="5"/>
  <c r="L45" i="5"/>
  <c r="K45" i="5"/>
  <c r="J45" i="5"/>
  <c r="N44" i="5"/>
  <c r="M44" i="5"/>
  <c r="L44" i="5"/>
  <c r="K44" i="5"/>
  <c r="J44" i="5"/>
  <c r="N43" i="5"/>
  <c r="M43" i="5"/>
  <c r="L43" i="5"/>
  <c r="K43" i="5"/>
  <c r="J43" i="5"/>
  <c r="N42" i="5"/>
  <c r="M42" i="5"/>
  <c r="L42" i="5"/>
  <c r="K42" i="5"/>
  <c r="J42" i="5"/>
  <c r="N40" i="5"/>
  <c r="M40" i="5"/>
  <c r="L40" i="5"/>
  <c r="K40" i="5"/>
  <c r="J40" i="5"/>
  <c r="N39" i="5"/>
  <c r="M39" i="5"/>
  <c r="L39" i="5"/>
  <c r="K39" i="5"/>
  <c r="J39" i="5"/>
  <c r="N38" i="5"/>
  <c r="M38" i="5"/>
  <c r="L38" i="5"/>
  <c r="K38" i="5"/>
  <c r="J38" i="5"/>
  <c r="N37" i="5"/>
  <c r="M37" i="5"/>
  <c r="L37" i="5"/>
  <c r="K37" i="5"/>
  <c r="J37" i="5"/>
  <c r="N36" i="5"/>
  <c r="M36" i="5"/>
  <c r="L36" i="5"/>
  <c r="K36" i="5"/>
  <c r="J36" i="5"/>
  <c r="N35" i="5"/>
  <c r="M35" i="5"/>
  <c r="L35" i="5"/>
  <c r="K35" i="5"/>
  <c r="J35" i="5"/>
  <c r="N34" i="5"/>
  <c r="M34" i="5"/>
  <c r="L34" i="5"/>
  <c r="K34" i="5"/>
  <c r="J34" i="5"/>
  <c r="N33" i="5"/>
  <c r="M33" i="5"/>
  <c r="L33" i="5"/>
  <c r="K33" i="5"/>
  <c r="J33" i="5"/>
  <c r="N32" i="5"/>
  <c r="M32" i="5"/>
  <c r="L32" i="5"/>
  <c r="K32" i="5"/>
  <c r="J32" i="5"/>
  <c r="N31" i="5"/>
  <c r="M31" i="5"/>
  <c r="L31" i="5"/>
  <c r="K31" i="5"/>
  <c r="J31" i="5"/>
  <c r="N26" i="5"/>
  <c r="M26" i="5"/>
  <c r="L26" i="5"/>
  <c r="K26" i="5"/>
  <c r="J26" i="5"/>
  <c r="N25" i="5"/>
  <c r="M25" i="5"/>
  <c r="L25" i="5"/>
  <c r="K25" i="5"/>
  <c r="J25" i="5"/>
  <c r="N24" i="5"/>
  <c r="M24" i="5"/>
  <c r="L24" i="5"/>
  <c r="K24" i="5"/>
  <c r="J24" i="5"/>
  <c r="N23" i="5"/>
  <c r="M23" i="5"/>
  <c r="L23" i="5"/>
  <c r="K23" i="5"/>
  <c r="J23" i="5"/>
  <c r="N22" i="5"/>
  <c r="M22" i="5"/>
  <c r="L22" i="5"/>
  <c r="K22" i="5"/>
  <c r="J22" i="5"/>
  <c r="N21" i="5"/>
  <c r="M21" i="5"/>
  <c r="L21" i="5"/>
  <c r="K21" i="5"/>
  <c r="J21" i="5"/>
  <c r="N20" i="5"/>
  <c r="M20" i="5"/>
  <c r="L20" i="5"/>
  <c r="K20" i="5"/>
  <c r="J20" i="5"/>
  <c r="N19" i="5"/>
  <c r="M19" i="5"/>
  <c r="L19" i="5"/>
  <c r="K19" i="5"/>
  <c r="J19" i="5"/>
  <c r="N18" i="5"/>
  <c r="M18" i="5"/>
  <c r="L18" i="5"/>
  <c r="K18" i="5"/>
  <c r="J18" i="5"/>
  <c r="N17" i="5"/>
  <c r="M17" i="5"/>
  <c r="L17" i="5"/>
  <c r="K17" i="5"/>
  <c r="J17" i="5"/>
  <c r="N16" i="5"/>
  <c r="M16" i="5"/>
  <c r="L16" i="5"/>
  <c r="K16" i="5"/>
  <c r="J16" i="5"/>
  <c r="N15" i="5"/>
  <c r="M15" i="5"/>
  <c r="L15" i="5"/>
  <c r="K15" i="5"/>
  <c r="J15" i="5"/>
  <c r="N13" i="5"/>
  <c r="M13" i="5"/>
  <c r="L13" i="5"/>
  <c r="K13" i="5"/>
  <c r="J13" i="5"/>
  <c r="N12" i="5"/>
  <c r="M12" i="5"/>
  <c r="L12" i="5"/>
  <c r="K12" i="5"/>
  <c r="J12" i="5"/>
  <c r="N11" i="5"/>
  <c r="M11" i="5"/>
  <c r="L11" i="5"/>
  <c r="K11" i="5"/>
  <c r="J11" i="5"/>
  <c r="N10" i="5"/>
  <c r="M10" i="5"/>
  <c r="L10" i="5"/>
  <c r="K10" i="5"/>
  <c r="J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J39" i="3"/>
  <c r="J4" i="3"/>
  <c r="N53" i="3"/>
  <c r="M53" i="3"/>
  <c r="L53" i="3"/>
  <c r="K53" i="3"/>
  <c r="J53" i="3"/>
  <c r="N52" i="3"/>
  <c r="M52" i="3"/>
  <c r="L52" i="3"/>
  <c r="K52" i="3"/>
  <c r="J52" i="3"/>
  <c r="N51" i="3"/>
  <c r="M51" i="3"/>
  <c r="L51" i="3"/>
  <c r="K51" i="3"/>
  <c r="J51" i="3"/>
  <c r="N50" i="3"/>
  <c r="M50" i="3"/>
  <c r="L50" i="3"/>
  <c r="K50" i="3"/>
  <c r="J50" i="3"/>
  <c r="N49" i="3"/>
  <c r="M49" i="3"/>
  <c r="L49" i="3"/>
  <c r="K49" i="3"/>
  <c r="J49" i="3"/>
  <c r="N48" i="3"/>
  <c r="M48" i="3"/>
  <c r="L48" i="3"/>
  <c r="K48" i="3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4" i="3"/>
  <c r="M44" i="3"/>
  <c r="L44" i="3"/>
  <c r="K44" i="3"/>
  <c r="J44" i="3"/>
  <c r="N43" i="3"/>
  <c r="M43" i="3"/>
  <c r="L43" i="3"/>
  <c r="K43" i="3"/>
  <c r="J43" i="3"/>
  <c r="N42" i="3"/>
  <c r="M42" i="3"/>
  <c r="L42" i="3"/>
  <c r="K42" i="3"/>
  <c r="J42" i="3"/>
  <c r="N40" i="3"/>
  <c r="M40" i="3"/>
  <c r="L40" i="3"/>
  <c r="K40" i="3"/>
  <c r="J40" i="3"/>
  <c r="N39" i="3"/>
  <c r="M39" i="3"/>
  <c r="L39" i="3"/>
  <c r="K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J32" i="3"/>
  <c r="N31" i="3"/>
  <c r="M31" i="3"/>
  <c r="L31" i="3"/>
  <c r="K31" i="3"/>
  <c r="J31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N16" i="3"/>
  <c r="M16" i="3"/>
  <c r="L16" i="3"/>
  <c r="K16" i="3"/>
  <c r="J16" i="3"/>
  <c r="N15" i="3"/>
  <c r="M15" i="3"/>
  <c r="L15" i="3"/>
  <c r="K15" i="3"/>
  <c r="J15" i="3"/>
  <c r="N13" i="3"/>
  <c r="M13" i="3"/>
  <c r="L13" i="3"/>
  <c r="K13" i="3"/>
  <c r="J13" i="3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G53" i="5"/>
  <c r="F53" i="5"/>
  <c r="E53" i="5"/>
  <c r="D53" i="5"/>
  <c r="C53" i="5"/>
  <c r="G49" i="5"/>
  <c r="F49" i="5"/>
  <c r="E49" i="5"/>
  <c r="D49" i="5"/>
  <c r="C49" i="5"/>
  <c r="G45" i="5"/>
  <c r="F45" i="5"/>
  <c r="E45" i="5"/>
  <c r="D45" i="5"/>
  <c r="C45" i="5"/>
  <c r="G42" i="5"/>
  <c r="F42" i="5"/>
  <c r="E42" i="5"/>
  <c r="D42" i="5"/>
  <c r="C42" i="5"/>
  <c r="G40" i="5"/>
  <c r="F40" i="5"/>
  <c r="E40" i="5"/>
  <c r="D40" i="5"/>
  <c r="C40" i="5"/>
  <c r="G35" i="5"/>
  <c r="F35" i="5"/>
  <c r="E35" i="5"/>
  <c r="D35" i="5"/>
  <c r="C35" i="5"/>
  <c r="G31" i="5"/>
  <c r="F31" i="5"/>
  <c r="E31" i="5"/>
  <c r="D31" i="5"/>
  <c r="C31" i="5"/>
  <c r="G33" i="6"/>
  <c r="F33" i="6"/>
  <c r="E33" i="6"/>
  <c r="D33" i="6"/>
  <c r="C33" i="6"/>
  <c r="G31" i="6"/>
  <c r="F31" i="6"/>
  <c r="E31" i="6"/>
  <c r="D31" i="6"/>
  <c r="C31" i="6"/>
  <c r="G29" i="6"/>
  <c r="F29" i="6"/>
  <c r="E29" i="6"/>
  <c r="D29" i="6"/>
  <c r="C29" i="6"/>
  <c r="G25" i="6"/>
  <c r="F25" i="6"/>
  <c r="E25" i="6"/>
  <c r="D25" i="6"/>
  <c r="C25" i="6"/>
  <c r="G23" i="6"/>
  <c r="F23" i="6"/>
  <c r="E23" i="6"/>
  <c r="D23" i="6"/>
  <c r="C23" i="6"/>
  <c r="E8" i="6"/>
  <c r="E12" i="6" s="1"/>
  <c r="E14" i="6" s="1"/>
  <c r="E16" i="6" s="1"/>
  <c r="G6" i="6"/>
  <c r="G8" i="6" s="1"/>
  <c r="G12" i="6" s="1"/>
  <c r="G14" i="6" s="1"/>
  <c r="G16" i="6" s="1"/>
  <c r="F6" i="6"/>
  <c r="F8" i="6" s="1"/>
  <c r="F12" i="6" s="1"/>
  <c r="F14" i="6" s="1"/>
  <c r="F16" i="6" s="1"/>
  <c r="E6" i="6"/>
  <c r="D6" i="6"/>
  <c r="D8" i="6" s="1"/>
  <c r="D12" i="6" s="1"/>
  <c r="D14" i="6" s="1"/>
  <c r="D16" i="6" s="1"/>
  <c r="C6" i="6"/>
  <c r="C8" i="6" s="1"/>
  <c r="C12" i="6" s="1"/>
  <c r="C14" i="6" s="1"/>
  <c r="C16" i="6" s="1"/>
  <c r="C6" i="4"/>
  <c r="G22" i="5"/>
  <c r="F22" i="5"/>
  <c r="E22" i="5"/>
  <c r="D22" i="5"/>
  <c r="C22" i="5"/>
  <c r="G18" i="5"/>
  <c r="F18" i="5"/>
  <c r="E18" i="5"/>
  <c r="D18" i="5"/>
  <c r="C18" i="5"/>
  <c r="G15" i="5"/>
  <c r="F15" i="5"/>
  <c r="E15" i="5"/>
  <c r="D15" i="5"/>
  <c r="C15" i="5"/>
  <c r="G8" i="5"/>
  <c r="F8" i="5"/>
  <c r="E8" i="5"/>
  <c r="E13" i="5" s="1"/>
  <c r="D8" i="5"/>
  <c r="C8" i="5"/>
  <c r="G4" i="5"/>
  <c r="F4" i="5"/>
  <c r="E4" i="5"/>
  <c r="D4" i="5"/>
  <c r="C4" i="5"/>
  <c r="G33" i="4"/>
  <c r="F33" i="4"/>
  <c r="E33" i="4"/>
  <c r="D33" i="4"/>
  <c r="C33" i="4"/>
  <c r="D16" i="4"/>
  <c r="E16" i="4"/>
  <c r="F16" i="4"/>
  <c r="G16" i="4"/>
  <c r="C16" i="4"/>
  <c r="G31" i="4"/>
  <c r="F31" i="4"/>
  <c r="E31" i="4"/>
  <c r="D31" i="4"/>
  <c r="C31" i="4"/>
  <c r="G29" i="4"/>
  <c r="F29" i="4"/>
  <c r="E29" i="4"/>
  <c r="D29" i="4"/>
  <c r="C29" i="4"/>
  <c r="G25" i="4"/>
  <c r="F25" i="4"/>
  <c r="E25" i="4"/>
  <c r="D25" i="4"/>
  <c r="C25" i="4"/>
  <c r="G23" i="4"/>
  <c r="F23" i="4"/>
  <c r="E23" i="4"/>
  <c r="D23" i="4"/>
  <c r="C23" i="4"/>
  <c r="G53" i="3"/>
  <c r="F53" i="3"/>
  <c r="E53" i="3"/>
  <c r="D53" i="3"/>
  <c r="C53" i="3"/>
  <c r="G49" i="3"/>
  <c r="F49" i="3"/>
  <c r="E49" i="3"/>
  <c r="D49" i="3"/>
  <c r="C49" i="3"/>
  <c r="G45" i="3"/>
  <c r="F45" i="3"/>
  <c r="E45" i="3"/>
  <c r="D45" i="3"/>
  <c r="C45" i="3"/>
  <c r="G42" i="3"/>
  <c r="F42" i="3"/>
  <c r="E42" i="3"/>
  <c r="D42" i="3"/>
  <c r="C42" i="3"/>
  <c r="G40" i="3"/>
  <c r="F40" i="3"/>
  <c r="E40" i="3"/>
  <c r="D40" i="3"/>
  <c r="C40" i="3"/>
  <c r="G35" i="3"/>
  <c r="F35" i="3"/>
  <c r="E35" i="3"/>
  <c r="D35" i="3"/>
  <c r="C35" i="3"/>
  <c r="G31" i="3"/>
  <c r="F31" i="3"/>
  <c r="E31" i="3"/>
  <c r="D31" i="3"/>
  <c r="C31" i="3"/>
  <c r="E12" i="4"/>
  <c r="E14" i="4" s="1"/>
  <c r="F12" i="4"/>
  <c r="F14" i="4" s="1"/>
  <c r="E8" i="4"/>
  <c r="F8" i="4"/>
  <c r="G8" i="4"/>
  <c r="G12" i="4" s="1"/>
  <c r="G14" i="4" s="1"/>
  <c r="C8" i="4"/>
  <c r="C12" i="4" s="1"/>
  <c r="C14" i="4" s="1"/>
  <c r="D6" i="4"/>
  <c r="D8" i="4" s="1"/>
  <c r="D12" i="4" s="1"/>
  <c r="D14" i="4" s="1"/>
  <c r="E6" i="4"/>
  <c r="F6" i="4"/>
  <c r="G6" i="4"/>
  <c r="G22" i="3"/>
  <c r="G26" i="3" s="1"/>
  <c r="F22" i="3"/>
  <c r="E22" i="3"/>
  <c r="D22" i="3"/>
  <c r="C22" i="3"/>
  <c r="G18" i="3"/>
  <c r="F18" i="3"/>
  <c r="E18" i="3"/>
  <c r="D18" i="3"/>
  <c r="C18" i="3"/>
  <c r="D15" i="3"/>
  <c r="E15" i="3"/>
  <c r="F15" i="3"/>
  <c r="G15" i="3"/>
  <c r="C15" i="3"/>
  <c r="G8" i="3"/>
  <c r="F8" i="3"/>
  <c r="F13" i="3" s="1"/>
  <c r="E8" i="3"/>
  <c r="D8" i="3"/>
  <c r="D13" i="3" s="1"/>
  <c r="C8" i="3"/>
  <c r="D4" i="3"/>
  <c r="E4" i="3"/>
  <c r="F4" i="3"/>
  <c r="G4" i="3"/>
  <c r="C4" i="3"/>
  <c r="C13" i="3" s="1"/>
  <c r="G16" i="2"/>
  <c r="F16" i="2"/>
  <c r="E16" i="2"/>
  <c r="D16" i="2"/>
  <c r="C16" i="2"/>
  <c r="G14" i="2"/>
  <c r="F14" i="2"/>
  <c r="E14" i="2"/>
  <c r="D14" i="2"/>
  <c r="C14" i="2"/>
  <c r="G12" i="2"/>
  <c r="F12" i="2"/>
  <c r="E12" i="2"/>
  <c r="D12" i="2"/>
  <c r="C12" i="2"/>
  <c r="G8" i="2"/>
  <c r="F8" i="2"/>
  <c r="E8" i="2"/>
  <c r="D8" i="2"/>
  <c r="C8" i="2"/>
  <c r="G6" i="2"/>
  <c r="F6" i="2"/>
  <c r="E6" i="2"/>
  <c r="D6" i="2"/>
  <c r="C6" i="2"/>
  <c r="D26" i="2"/>
  <c r="E26" i="2"/>
  <c r="F26" i="2"/>
  <c r="G26" i="2"/>
  <c r="C26" i="2"/>
  <c r="C29" i="2" s="1"/>
  <c r="C31" i="2" s="1"/>
  <c r="C33" i="2" s="1"/>
  <c r="G31" i="2"/>
  <c r="G33" i="2" s="1"/>
  <c r="G29" i="2"/>
  <c r="F29" i="2"/>
  <c r="F31" i="2" s="1"/>
  <c r="F33" i="2" s="1"/>
  <c r="E29" i="2"/>
  <c r="E31" i="2" s="1"/>
  <c r="E33" i="2" s="1"/>
  <c r="D29" i="2"/>
  <c r="D31" i="2" s="1"/>
  <c r="D33" i="2" s="1"/>
  <c r="G25" i="2"/>
  <c r="F25" i="2"/>
  <c r="E25" i="2"/>
  <c r="D25" i="2"/>
  <c r="C25" i="2"/>
  <c r="G23" i="2"/>
  <c r="F23" i="2"/>
  <c r="E23" i="2"/>
  <c r="D23" i="2"/>
  <c r="C23" i="2"/>
  <c r="D26" i="1"/>
  <c r="G22" i="1"/>
  <c r="Q22" i="1" s="1"/>
  <c r="F22" i="1"/>
  <c r="AA10" i="1" s="1"/>
  <c r="E22" i="1"/>
  <c r="Z10" i="1" s="1"/>
  <c r="D22" i="1"/>
  <c r="C22" i="1"/>
  <c r="G18" i="1"/>
  <c r="F18" i="1"/>
  <c r="U18" i="1" s="1"/>
  <c r="E18" i="1"/>
  <c r="T18" i="1" s="1"/>
  <c r="D18" i="1"/>
  <c r="C18" i="1"/>
  <c r="R18" i="1" s="1"/>
  <c r="G15" i="1"/>
  <c r="F15" i="1"/>
  <c r="AA3" i="1" s="1"/>
  <c r="E15" i="1"/>
  <c r="Z3" i="1" s="1"/>
  <c r="D15" i="1"/>
  <c r="S15" i="1" s="1"/>
  <c r="C15" i="1"/>
  <c r="X3" i="1" s="1"/>
  <c r="G13" i="1"/>
  <c r="N23" i="1" s="1"/>
  <c r="G8" i="1"/>
  <c r="F8" i="1"/>
  <c r="U8" i="1" s="1"/>
  <c r="E8" i="1"/>
  <c r="Z9" i="1" s="1"/>
  <c r="D8" i="1"/>
  <c r="Y9" i="1" s="1"/>
  <c r="C8" i="1"/>
  <c r="X9" i="1" s="1"/>
  <c r="G4" i="1"/>
  <c r="F4" i="1"/>
  <c r="F13" i="1" s="1"/>
  <c r="AA4" i="1" s="1"/>
  <c r="E4" i="1"/>
  <c r="D4" i="1"/>
  <c r="S4" i="1" s="1"/>
  <c r="C4" i="1"/>
  <c r="Q4" i="1" s="1"/>
  <c r="G49" i="1"/>
  <c r="F49" i="1"/>
  <c r="U49" i="1" s="1"/>
  <c r="E49" i="1"/>
  <c r="T49" i="1" s="1"/>
  <c r="D49" i="1"/>
  <c r="C49" i="1"/>
  <c r="R49" i="1" s="1"/>
  <c r="G45" i="1"/>
  <c r="F45" i="1"/>
  <c r="E45" i="1"/>
  <c r="D45" i="1"/>
  <c r="S45" i="1" s="1"/>
  <c r="C45" i="1"/>
  <c r="Q45" i="1" s="1"/>
  <c r="G42" i="1"/>
  <c r="F42" i="1"/>
  <c r="E42" i="1"/>
  <c r="T42" i="1" s="1"/>
  <c r="D42" i="1"/>
  <c r="C42" i="1"/>
  <c r="G35" i="1"/>
  <c r="F35" i="1"/>
  <c r="E35" i="1"/>
  <c r="D35" i="1"/>
  <c r="C35" i="1"/>
  <c r="Q35" i="1" s="1"/>
  <c r="G31" i="1"/>
  <c r="F31" i="1"/>
  <c r="E31" i="1"/>
  <c r="D31" i="1"/>
  <c r="S31" i="1" s="1"/>
  <c r="C31" i="1"/>
  <c r="AB7" i="3" l="1"/>
  <c r="AB31" i="5"/>
  <c r="AB3" i="5"/>
  <c r="X32" i="5"/>
  <c r="AB32" i="5" s="1"/>
  <c r="X5" i="5"/>
  <c r="AB5" i="5" s="1"/>
  <c r="X32" i="3"/>
  <c r="AB32" i="3" s="1"/>
  <c r="AB5" i="3"/>
  <c r="AB3" i="3"/>
  <c r="AB31" i="3"/>
  <c r="AB4" i="3"/>
  <c r="AB30" i="3"/>
  <c r="AB34" i="1"/>
  <c r="X32" i="1"/>
  <c r="AB32" i="1" s="1"/>
  <c r="AB30" i="1"/>
  <c r="AB31" i="1"/>
  <c r="AB11" i="1"/>
  <c r="AA5" i="1"/>
  <c r="R35" i="1"/>
  <c r="T35" i="1"/>
  <c r="F53" i="1"/>
  <c r="U53" i="1" s="1"/>
  <c r="D53" i="1"/>
  <c r="T4" i="1"/>
  <c r="D13" i="1"/>
  <c r="K20" i="1" s="1"/>
  <c r="S18" i="1"/>
  <c r="N20" i="1"/>
  <c r="X7" i="1"/>
  <c r="R45" i="1"/>
  <c r="Z7" i="1"/>
  <c r="J31" i="1"/>
  <c r="Y7" i="1"/>
  <c r="AB7" i="1" s="1"/>
  <c r="C40" i="1"/>
  <c r="J48" i="1" s="1"/>
  <c r="U31" i="1"/>
  <c r="G40" i="1"/>
  <c r="N43" i="1" s="1"/>
  <c r="C53" i="1"/>
  <c r="R53" i="1" s="1"/>
  <c r="S8" i="1"/>
  <c r="R22" i="1"/>
  <c r="AB6" i="1"/>
  <c r="X8" i="1"/>
  <c r="AA7" i="1"/>
  <c r="N31" i="1"/>
  <c r="R42" i="1"/>
  <c r="U45" i="1"/>
  <c r="G53" i="1"/>
  <c r="T8" i="1"/>
  <c r="U15" i="1"/>
  <c r="AA8" i="1"/>
  <c r="N42" i="1"/>
  <c r="N18" i="1"/>
  <c r="Q18" i="1"/>
  <c r="Y3" i="1"/>
  <c r="Z8" i="1"/>
  <c r="N15" i="1"/>
  <c r="M22" i="1"/>
  <c r="R4" i="1"/>
  <c r="Q42" i="1"/>
  <c r="Y8" i="1"/>
  <c r="AB8" i="1" s="1"/>
  <c r="Y10" i="1"/>
  <c r="AB9" i="1"/>
  <c r="M20" i="1"/>
  <c r="M17" i="1"/>
  <c r="M15" i="1"/>
  <c r="U13" i="1"/>
  <c r="M25" i="1"/>
  <c r="M23" i="1"/>
  <c r="M19" i="1"/>
  <c r="M5" i="1"/>
  <c r="M9" i="1"/>
  <c r="M13" i="1"/>
  <c r="M7" i="1"/>
  <c r="M11" i="1"/>
  <c r="M16" i="1"/>
  <c r="M24" i="1"/>
  <c r="M4" i="1"/>
  <c r="M10" i="1"/>
  <c r="M21" i="1"/>
  <c r="M8" i="1"/>
  <c r="M12" i="1"/>
  <c r="M6" i="1"/>
  <c r="J32" i="1"/>
  <c r="R8" i="1"/>
  <c r="U22" i="1"/>
  <c r="S49" i="1"/>
  <c r="D40" i="1"/>
  <c r="K53" i="1" s="1"/>
  <c r="E26" i="1"/>
  <c r="N21" i="1"/>
  <c r="M18" i="1"/>
  <c r="J39" i="1"/>
  <c r="N38" i="1"/>
  <c r="J42" i="1"/>
  <c r="J46" i="1"/>
  <c r="N48" i="1"/>
  <c r="T15" i="1"/>
  <c r="T22" i="1"/>
  <c r="S35" i="1"/>
  <c r="J40" i="1"/>
  <c r="J47" i="1"/>
  <c r="E40" i="1"/>
  <c r="L45" i="1" s="1"/>
  <c r="F26" i="1"/>
  <c r="K10" i="1"/>
  <c r="N24" i="1"/>
  <c r="K23" i="1"/>
  <c r="N16" i="1"/>
  <c r="J38" i="1"/>
  <c r="J53" i="1"/>
  <c r="J45" i="1"/>
  <c r="S22" i="1"/>
  <c r="S42" i="1"/>
  <c r="T45" i="1"/>
  <c r="F40" i="1"/>
  <c r="M42" i="1" s="1"/>
  <c r="C13" i="1"/>
  <c r="J8" i="1" s="1"/>
  <c r="G26" i="1"/>
  <c r="N26" i="1" s="1"/>
  <c r="N13" i="1"/>
  <c r="N11" i="1"/>
  <c r="N9" i="1"/>
  <c r="N7" i="1"/>
  <c r="N5" i="1"/>
  <c r="N19" i="1"/>
  <c r="J37" i="1"/>
  <c r="J52" i="1"/>
  <c r="J44" i="1"/>
  <c r="L42" i="1"/>
  <c r="Q8" i="1"/>
  <c r="Q15" i="1"/>
  <c r="Q31" i="1"/>
  <c r="U35" i="1"/>
  <c r="K21" i="1"/>
  <c r="J36" i="1"/>
  <c r="J51" i="1"/>
  <c r="J43" i="1"/>
  <c r="R31" i="1"/>
  <c r="U42" i="1"/>
  <c r="N22" i="1"/>
  <c r="E13" i="1"/>
  <c r="N25" i="1"/>
  <c r="K24" i="1"/>
  <c r="N17" i="1"/>
  <c r="J35" i="1"/>
  <c r="J50" i="1"/>
  <c r="N51" i="1"/>
  <c r="U4" i="1"/>
  <c r="K13" i="1"/>
  <c r="J34" i="1"/>
  <c r="J49" i="1"/>
  <c r="T31" i="1"/>
  <c r="Q49" i="1"/>
  <c r="E53" i="1"/>
  <c r="C26" i="1"/>
  <c r="N12" i="1"/>
  <c r="N10" i="1"/>
  <c r="N8" i="1"/>
  <c r="N6" i="1"/>
  <c r="N4" i="1"/>
  <c r="J33" i="1"/>
  <c r="R15" i="1"/>
  <c r="G13" i="5"/>
  <c r="C13" i="5"/>
  <c r="D26" i="5"/>
  <c r="C26" i="5"/>
  <c r="D13" i="5"/>
  <c r="E26" i="5"/>
  <c r="F26" i="5"/>
  <c r="G26" i="5"/>
  <c r="F13" i="5"/>
  <c r="E13" i="3"/>
  <c r="F26" i="3"/>
  <c r="G13" i="3"/>
  <c r="C26" i="3"/>
  <c r="D26" i="3"/>
  <c r="E26" i="3"/>
  <c r="N32" i="1" l="1"/>
  <c r="Y5" i="1"/>
  <c r="N53" i="1"/>
  <c r="K16" i="1"/>
  <c r="K26" i="1"/>
  <c r="K12" i="1"/>
  <c r="N44" i="1"/>
  <c r="N34" i="1"/>
  <c r="AB3" i="1"/>
  <c r="N47" i="1"/>
  <c r="Q53" i="1"/>
  <c r="N46" i="1"/>
  <c r="N36" i="1"/>
  <c r="N50" i="1"/>
  <c r="N40" i="1"/>
  <c r="K19" i="1"/>
  <c r="L22" i="1"/>
  <c r="Z4" i="1"/>
  <c r="Z5" i="1" s="1"/>
  <c r="K15" i="1"/>
  <c r="K4" i="1"/>
  <c r="N52" i="1"/>
  <c r="M53" i="1"/>
  <c r="AB10" i="1"/>
  <c r="N49" i="1"/>
  <c r="K5" i="1"/>
  <c r="N37" i="1"/>
  <c r="Q40" i="1"/>
  <c r="K6" i="1"/>
  <c r="N45" i="1"/>
  <c r="N33" i="1"/>
  <c r="K22" i="1"/>
  <c r="K11" i="1"/>
  <c r="K9" i="1"/>
  <c r="N39" i="1"/>
  <c r="K18" i="1"/>
  <c r="K8" i="1"/>
  <c r="N35" i="1"/>
  <c r="J15" i="1"/>
  <c r="X4" i="1"/>
  <c r="L31" i="1"/>
  <c r="K7" i="1"/>
  <c r="K25" i="1"/>
  <c r="Y4" i="1"/>
  <c r="K17" i="1"/>
  <c r="L53" i="1"/>
  <c r="T53" i="1"/>
  <c r="R40" i="1"/>
  <c r="T26" i="1"/>
  <c r="L26" i="1"/>
  <c r="S53" i="1"/>
  <c r="U40" i="1"/>
  <c r="M31" i="1"/>
  <c r="M39" i="1"/>
  <c r="M43" i="1"/>
  <c r="M45" i="1"/>
  <c r="M47" i="1"/>
  <c r="M49" i="1"/>
  <c r="M51" i="1"/>
  <c r="M33" i="1"/>
  <c r="M37" i="1"/>
  <c r="M44" i="1"/>
  <c r="M46" i="1"/>
  <c r="M48" i="1"/>
  <c r="M50" i="1"/>
  <c r="M52" i="1"/>
  <c r="M32" i="1"/>
  <c r="M34" i="1"/>
  <c r="M36" i="1"/>
  <c r="M38" i="1"/>
  <c r="M40" i="1"/>
  <c r="S26" i="1"/>
  <c r="S40" i="1"/>
  <c r="K52" i="1"/>
  <c r="K34" i="1"/>
  <c r="K40" i="1"/>
  <c r="K44" i="1"/>
  <c r="K46" i="1"/>
  <c r="K48" i="1"/>
  <c r="K50" i="1"/>
  <c r="K32" i="1"/>
  <c r="K36" i="1"/>
  <c r="K38" i="1"/>
  <c r="K37" i="1"/>
  <c r="K43" i="1"/>
  <c r="K33" i="1"/>
  <c r="K39" i="1"/>
  <c r="K45" i="1"/>
  <c r="K47" i="1"/>
  <c r="K51" i="1"/>
  <c r="K31" i="1"/>
  <c r="T13" i="1"/>
  <c r="L17" i="1"/>
  <c r="L25" i="1"/>
  <c r="L20" i="1"/>
  <c r="L19" i="1"/>
  <c r="L5" i="1"/>
  <c r="L7" i="1"/>
  <c r="L9" i="1"/>
  <c r="L11" i="1"/>
  <c r="L13" i="1"/>
  <c r="L16" i="1"/>
  <c r="L24" i="1"/>
  <c r="L21" i="1"/>
  <c r="L23" i="1"/>
  <c r="L6" i="1"/>
  <c r="L10" i="1"/>
  <c r="L12" i="1"/>
  <c r="L18" i="1"/>
  <c r="U26" i="1"/>
  <c r="M26" i="1"/>
  <c r="L4" i="1"/>
  <c r="S13" i="1"/>
  <c r="R26" i="1"/>
  <c r="J26" i="1"/>
  <c r="Q26" i="1"/>
  <c r="L43" i="1"/>
  <c r="L47" i="1"/>
  <c r="L49" i="1"/>
  <c r="L51" i="1"/>
  <c r="L33" i="1"/>
  <c r="L35" i="1"/>
  <c r="L37" i="1"/>
  <c r="L39" i="1"/>
  <c r="T40" i="1"/>
  <c r="L44" i="1"/>
  <c r="L46" i="1"/>
  <c r="L48" i="1"/>
  <c r="L50" i="1"/>
  <c r="L52" i="1"/>
  <c r="L32" i="1"/>
  <c r="L34" i="1"/>
  <c r="L36" i="1"/>
  <c r="L38" i="1"/>
  <c r="L40" i="1"/>
  <c r="L8" i="1"/>
  <c r="K35" i="1"/>
  <c r="K42" i="1"/>
  <c r="J19" i="1"/>
  <c r="J24" i="1"/>
  <c r="J9" i="1"/>
  <c r="Q13" i="1"/>
  <c r="J16" i="1"/>
  <c r="J21" i="1"/>
  <c r="J10" i="1"/>
  <c r="J18" i="1"/>
  <c r="J11" i="1"/>
  <c r="J23" i="1"/>
  <c r="J12" i="1"/>
  <c r="J20" i="1"/>
  <c r="J5" i="1"/>
  <c r="J13" i="1"/>
  <c r="J22" i="1"/>
  <c r="R13" i="1"/>
  <c r="J17" i="1"/>
  <c r="J25" i="1"/>
  <c r="J6" i="1"/>
  <c r="J7" i="1"/>
  <c r="K49" i="1"/>
  <c r="J4" i="1"/>
  <c r="M35" i="1"/>
  <c r="L15" i="1"/>
  <c r="AB4" i="1" l="1"/>
  <c r="X5" i="1"/>
  <c r="AB5" i="1" s="1"/>
</calcChain>
</file>

<file path=xl/comments1.xml><?xml version="1.0" encoding="utf-8"?>
<comments xmlns="http://schemas.openxmlformats.org/spreadsheetml/2006/main">
  <authors>
    <author>Enzo Mazza</author>
  </authors>
  <commentList>
    <comment ref="W10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STOCK IS MARKETABLE SECURITIES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CREDIT SALES ARE TOTAL SALES
</t>
        </r>
      </text>
    </comment>
    <comment ref="W37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STOCK IS MARKETABLE SECURITIES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CREDIT SALES ARE TOTAL SALES
</t>
        </r>
      </text>
    </comment>
  </commentList>
</comments>
</file>

<file path=xl/comments2.xml><?xml version="1.0" encoding="utf-8"?>
<comments xmlns="http://schemas.openxmlformats.org/spreadsheetml/2006/main">
  <authors>
    <author>Enzo Mazza</author>
  </authors>
  <commentList>
    <comment ref="W10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STOCK IS MARKETABLE SECURITIES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CREDIT SALES ARE TOTAL SALES
</t>
        </r>
      </text>
    </comment>
    <comment ref="W37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STOCK IS MARKETABLE SECURITIES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CREDIT SALES ARE TOTAL SALES
</t>
        </r>
      </text>
    </comment>
  </commentList>
</comments>
</file>

<file path=xl/comments3.xml><?xml version="1.0" encoding="utf-8"?>
<comments xmlns="http://schemas.openxmlformats.org/spreadsheetml/2006/main">
  <authors>
    <author>Enzo Mazza</author>
  </authors>
  <commentList>
    <comment ref="W10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STOCK IS MARKETABLE SECURITIES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CREDIT SALES ARE TOTAL SALES
</t>
        </r>
      </text>
    </comment>
    <comment ref="W37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STOCK IS MARKETABLE SECURITIES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Enzo Mazza:</t>
        </r>
        <r>
          <rPr>
            <sz val="9"/>
            <color indexed="81"/>
            <rFont val="Tahoma"/>
            <family val="2"/>
          </rPr>
          <t xml:space="preserve">
ASSUMING CREDIT SALES ARE TOTAL SALES
</t>
        </r>
      </text>
    </comment>
  </commentList>
</comments>
</file>

<file path=xl/sharedStrings.xml><?xml version="1.0" encoding="utf-8"?>
<sst xmlns="http://schemas.openxmlformats.org/spreadsheetml/2006/main" count="881" uniqueCount="68">
  <si>
    <t>Assets</t>
  </si>
  <si>
    <t>Fixed assets</t>
  </si>
  <si>
    <t>Intangible fixed assets</t>
  </si>
  <si>
    <t>Tangible fixed assets</t>
  </si>
  <si>
    <t>Other fixed assets</t>
  </si>
  <si>
    <t>Current assets</t>
  </si>
  <si>
    <t>Stock</t>
  </si>
  <si>
    <t>Debtors</t>
  </si>
  <si>
    <t>Other current assets</t>
  </si>
  <si>
    <t xml:space="preserve"> ∟ Cash &amp; cash equivalent</t>
  </si>
  <si>
    <t>Total assets</t>
  </si>
  <si>
    <t>Liabilities &amp; equity</t>
  </si>
  <si>
    <t>Shareholders funds</t>
  </si>
  <si>
    <t>Capital</t>
  </si>
  <si>
    <t>Other shareholders funds</t>
  </si>
  <si>
    <t>Non-current liabilities</t>
  </si>
  <si>
    <t>Long term debt</t>
  </si>
  <si>
    <t>Other non-current liabilities</t>
  </si>
  <si>
    <t xml:space="preserve"> ∟ Provisions</t>
  </si>
  <si>
    <t>Current liabilities</t>
  </si>
  <si>
    <t>Loans</t>
  </si>
  <si>
    <t>Creditors</t>
  </si>
  <si>
    <t>Other current liabilities</t>
  </si>
  <si>
    <t>Total shareh. funds &amp; liab.</t>
  </si>
  <si>
    <t>ACCOR</t>
  </si>
  <si>
    <t>MARIOTT</t>
  </si>
  <si>
    <t>Operating revenue (Turnover)</t>
  </si>
  <si>
    <t xml:space="preserve"> ∟ Sales</t>
  </si>
  <si>
    <t>Costs of goods sold</t>
  </si>
  <si>
    <t>Gross profit</t>
  </si>
  <si>
    <t>Other operating expenses</t>
  </si>
  <si>
    <t>Operating P/L [=EBIT]</t>
  </si>
  <si>
    <t>Financial P/L</t>
  </si>
  <si>
    <t xml:space="preserve"> ∟ Financial revenue</t>
  </si>
  <si>
    <t xml:space="preserve"> ∟ Financial expenses</t>
  </si>
  <si>
    <t>P/L before tax</t>
  </si>
  <si>
    <t>Taxation</t>
  </si>
  <si>
    <t>P/L after tax</t>
  </si>
  <si>
    <t>Extr. and other P/L</t>
  </si>
  <si>
    <t>P/L for period [=Net income]</t>
  </si>
  <si>
    <t>m US $</t>
  </si>
  <si>
    <t>Shangri-La</t>
  </si>
  <si>
    <t>Wyndham</t>
  </si>
  <si>
    <t>Peninsula</t>
  </si>
  <si>
    <t>th US $</t>
  </si>
  <si>
    <t>St Christoper's Inn</t>
  </si>
  <si>
    <t>COMPONENT ANALYSIS</t>
  </si>
  <si>
    <t>% of T. Asset</t>
  </si>
  <si>
    <t>% of O. Revenue</t>
  </si>
  <si>
    <t>GROWTH ANALYSIS</t>
  </si>
  <si>
    <t>13/14</t>
  </si>
  <si>
    <t>14/15</t>
  </si>
  <si>
    <t>15/16</t>
  </si>
  <si>
    <t>16/17</t>
  </si>
  <si>
    <t>5Y</t>
  </si>
  <si>
    <t>RATIO ANALYSIS</t>
  </si>
  <si>
    <t>RETURN ON EQUITY</t>
  </si>
  <si>
    <t>RETURN ON ASSET</t>
  </si>
  <si>
    <t>FINANCIAL LEVERAGE</t>
  </si>
  <si>
    <t>PROFIT MARGIN</t>
  </si>
  <si>
    <t>FIXED ASSET TO</t>
  </si>
  <si>
    <t>CASH RATIO</t>
  </si>
  <si>
    <t>CURRENT RATIO</t>
  </si>
  <si>
    <t>QUICK RATIO</t>
  </si>
  <si>
    <t>RECEIVABLE TO</t>
  </si>
  <si>
    <t>DEBT / EQUITY</t>
  </si>
  <si>
    <t>FIXED ASSET / EQUITY</t>
  </si>
  <si>
    <t>4Y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</si>
</sst>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###,##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555555"/>
      <name val="Arial"/>
      <family val="2"/>
    </font>
    <font>
      <sz val="8.5"/>
      <color rgb="FF555555"/>
      <name val="Arial"/>
      <family val="2"/>
    </font>
    <font>
      <b/>
      <sz val="8.5"/>
      <color rgb="FF555555"/>
      <name val="Arial"/>
      <family val="2"/>
    </font>
    <font>
      <b/>
      <sz val="8"/>
      <color rgb="FF555555"/>
      <name val="Arial"/>
      <family val="2"/>
    </font>
    <font>
      <b/>
      <sz val="11"/>
      <color theme="7"/>
      <name val="Calibri"/>
      <family val="2"/>
      <scheme val="minor"/>
    </font>
    <font>
      <b/>
      <sz val="8.5"/>
      <color theme="0"/>
      <name val="Arial"/>
      <family val="2"/>
    </font>
    <font>
      <b/>
      <sz val="11"/>
      <color theme="7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7069AC"/>
      </patternFill>
    </fill>
    <fill>
      <patternFill patternType="solid">
        <fgColor rgb="FFFFFFFF"/>
      </patternFill>
    </fill>
    <fill>
      <patternFill patternType="solid">
        <fgColor rgb="FFEFEFEF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D8B448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/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D8B448"/>
      </top>
      <bottom style="thin">
        <color rgb="FFA0A0A0"/>
      </bottom>
      <diagonal/>
    </border>
    <border>
      <left style="thin">
        <color indexed="64"/>
      </left>
      <right/>
      <top style="thin">
        <color indexed="64"/>
      </top>
      <bottom style="thin">
        <color rgb="FFA0A0A0"/>
      </bottom>
      <diagonal/>
    </border>
    <border>
      <left/>
      <right/>
      <top style="thin">
        <color indexed="64"/>
      </top>
      <bottom style="thin">
        <color rgb="FFA0A0A0"/>
      </bottom>
      <diagonal/>
    </border>
    <border>
      <left/>
      <right style="thin">
        <color indexed="64"/>
      </right>
      <top style="thin">
        <color indexed="64"/>
      </top>
      <bottom style="thin">
        <color rgb="FFA0A0A0"/>
      </bottom>
      <diagonal/>
    </border>
    <border>
      <left style="thin">
        <color indexed="64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indexed="64"/>
      </right>
      <top style="thin">
        <color rgb="FFA0A0A0"/>
      </top>
      <bottom/>
      <diagonal/>
    </border>
    <border>
      <left style="thin">
        <color indexed="64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indexed="64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rgb="FFA0A0A0"/>
      </right>
      <top style="thin">
        <color rgb="FFA0A0A0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  <border>
      <left style="thin">
        <color rgb="FFA0A0A0"/>
      </left>
      <right style="thin">
        <color indexed="64"/>
      </right>
      <top style="thin">
        <color rgb="FFA0A0A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1" xfId="0" applyFill="1" applyBorder="1"/>
    <xf numFmtId="14" fontId="4" fillId="2" borderId="1" xfId="0" applyNumberFormat="1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horizontal="right" vertical="top"/>
    </xf>
    <xf numFmtId="164" fontId="5" fillId="3" borderId="1" xfId="0" applyNumberFormat="1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 wrapText="1"/>
    </xf>
    <xf numFmtId="164" fontId="8" fillId="3" borderId="2" xfId="0" applyNumberFormat="1" applyFont="1" applyFill="1" applyBorder="1" applyAlignment="1">
      <alignment horizontal="right" vertical="top"/>
    </xf>
    <xf numFmtId="14" fontId="4" fillId="2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 wrapText="1"/>
    </xf>
    <xf numFmtId="164" fontId="5" fillId="8" borderId="1" xfId="0" applyNumberFormat="1" applyFont="1" applyFill="1" applyBorder="1" applyAlignment="1">
      <alignment horizontal="right" vertical="top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right" vertical="top"/>
    </xf>
    <xf numFmtId="14" fontId="4" fillId="2" borderId="6" xfId="0" applyNumberFormat="1" applyFont="1" applyFill="1" applyBorder="1" applyAlignment="1">
      <alignment horizontal="right" vertical="top"/>
    </xf>
    <xf numFmtId="164" fontId="5" fillId="4" borderId="6" xfId="0" applyNumberFormat="1" applyFont="1" applyFill="1" applyBorder="1" applyAlignment="1">
      <alignment horizontal="right" vertical="top"/>
    </xf>
    <xf numFmtId="164" fontId="5" fillId="3" borderId="6" xfId="0" applyNumberFormat="1" applyFont="1" applyFill="1" applyBorder="1" applyAlignment="1">
      <alignment horizontal="right" vertical="top"/>
    </xf>
    <xf numFmtId="164" fontId="8" fillId="3" borderId="7" xfId="0" applyNumberFormat="1" applyFont="1" applyFill="1" applyBorder="1" applyAlignment="1">
      <alignment horizontal="right" vertical="top"/>
    </xf>
    <xf numFmtId="164" fontId="8" fillId="0" borderId="0" xfId="0" applyNumberFormat="1" applyFont="1" applyFill="1" applyBorder="1" applyAlignment="1">
      <alignment horizontal="right" vertical="top"/>
    </xf>
    <xf numFmtId="0" fontId="7" fillId="8" borderId="1" xfId="0" applyFont="1" applyFill="1" applyBorder="1" applyAlignment="1">
      <alignment horizontal="left" vertical="top" wrapText="1"/>
    </xf>
    <xf numFmtId="164" fontId="8" fillId="8" borderId="1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left" vertical="top" wrapText="1"/>
    </xf>
    <xf numFmtId="165" fontId="5" fillId="4" borderId="1" xfId="2" applyNumberFormat="1" applyFont="1" applyFill="1" applyBorder="1" applyAlignment="1">
      <alignment horizontal="right" vertical="top"/>
    </xf>
    <xf numFmtId="165" fontId="5" fillId="4" borderId="6" xfId="2" applyNumberFormat="1" applyFont="1" applyFill="1" applyBorder="1" applyAlignment="1">
      <alignment horizontal="right" vertical="top"/>
    </xf>
    <xf numFmtId="165" fontId="5" fillId="3" borderId="1" xfId="2" applyNumberFormat="1" applyFont="1" applyFill="1" applyBorder="1" applyAlignment="1">
      <alignment horizontal="right" vertical="top"/>
    </xf>
    <xf numFmtId="165" fontId="5" fillId="3" borderId="6" xfId="2" applyNumberFormat="1" applyFont="1" applyFill="1" applyBorder="1" applyAlignment="1">
      <alignment horizontal="right" vertical="top"/>
    </xf>
    <xf numFmtId="165" fontId="8" fillId="3" borderId="2" xfId="2" applyNumberFormat="1" applyFont="1" applyFill="1" applyBorder="1" applyAlignment="1">
      <alignment horizontal="right" vertical="top"/>
    </xf>
    <xf numFmtId="165" fontId="8" fillId="3" borderId="7" xfId="2" applyNumberFormat="1" applyFont="1" applyFill="1" applyBorder="1" applyAlignment="1">
      <alignment horizontal="right" vertical="top"/>
    </xf>
    <xf numFmtId="165" fontId="5" fillId="8" borderId="1" xfId="2" applyNumberFormat="1" applyFont="1" applyFill="1" applyBorder="1" applyAlignment="1">
      <alignment horizontal="right" vertical="top"/>
    </xf>
    <xf numFmtId="165" fontId="5" fillId="3" borderId="1" xfId="2" applyNumberFormat="1" applyFont="1" applyFill="1" applyBorder="1" applyAlignment="1">
      <alignment horizontal="right" vertical="top" wrapText="1"/>
    </xf>
    <xf numFmtId="165" fontId="8" fillId="8" borderId="1" xfId="2" applyNumberFormat="1" applyFont="1" applyFill="1" applyBorder="1" applyAlignment="1">
      <alignment horizontal="right" vertical="top"/>
    </xf>
    <xf numFmtId="0" fontId="0" fillId="0" borderId="0" xfId="0" applyAlignment="1"/>
    <xf numFmtId="49" fontId="4" fillId="2" borderId="4" xfId="0" applyNumberFormat="1" applyFont="1" applyFill="1" applyBorder="1" applyAlignment="1">
      <alignment horizontal="right" vertical="top"/>
    </xf>
    <xf numFmtId="14" fontId="4" fillId="2" borderId="11" xfId="0" applyNumberFormat="1" applyFont="1" applyFill="1" applyBorder="1" applyAlignment="1">
      <alignment horizontal="left" vertical="top"/>
    </xf>
    <xf numFmtId="49" fontId="4" fillId="2" borderId="12" xfId="0" applyNumberFormat="1" applyFont="1" applyFill="1" applyBorder="1" applyAlignment="1">
      <alignment horizontal="right" vertical="top"/>
    </xf>
    <xf numFmtId="0" fontId="6" fillId="4" borderId="13" xfId="0" applyFont="1" applyFill="1" applyBorder="1" applyAlignment="1">
      <alignment horizontal="left" vertical="top" wrapText="1"/>
    </xf>
    <xf numFmtId="165" fontId="5" fillId="4" borderId="14" xfId="2" applyNumberFormat="1" applyFont="1" applyFill="1" applyBorder="1" applyAlignment="1">
      <alignment horizontal="right" vertical="top"/>
    </xf>
    <xf numFmtId="0" fontId="6" fillId="3" borderId="13" xfId="0" applyFont="1" applyFill="1" applyBorder="1" applyAlignment="1">
      <alignment horizontal="left" vertical="top" wrapText="1"/>
    </xf>
    <xf numFmtId="165" fontId="5" fillId="3" borderId="14" xfId="2" applyNumberFormat="1" applyFont="1" applyFill="1" applyBorder="1" applyAlignment="1">
      <alignment horizontal="right" vertical="top"/>
    </xf>
    <xf numFmtId="0" fontId="6" fillId="3" borderId="15" xfId="0" applyFont="1" applyFill="1" applyBorder="1" applyAlignment="1">
      <alignment horizontal="left" vertical="top" wrapText="1"/>
    </xf>
    <xf numFmtId="43" fontId="5" fillId="4" borderId="1" xfId="1" applyFont="1" applyFill="1" applyBorder="1" applyAlignment="1">
      <alignment horizontal="right" vertical="top"/>
    </xf>
    <xf numFmtId="43" fontId="5" fillId="4" borderId="14" xfId="1" applyFont="1" applyFill="1" applyBorder="1" applyAlignment="1">
      <alignment horizontal="right" vertical="top"/>
    </xf>
    <xf numFmtId="43" fontId="5" fillId="3" borderId="1" xfId="1" applyFont="1" applyFill="1" applyBorder="1" applyAlignment="1">
      <alignment horizontal="right" vertical="top"/>
    </xf>
    <xf numFmtId="43" fontId="5" fillId="3" borderId="14" xfId="1" applyFont="1" applyFill="1" applyBorder="1" applyAlignment="1">
      <alignment horizontal="right" vertical="top"/>
    </xf>
    <xf numFmtId="43" fontId="5" fillId="3" borderId="16" xfId="1" applyFont="1" applyFill="1" applyBorder="1" applyAlignment="1">
      <alignment horizontal="right" vertical="top"/>
    </xf>
    <xf numFmtId="43" fontId="5" fillId="3" borderId="17" xfId="1" applyFont="1" applyFill="1" applyBorder="1" applyAlignment="1">
      <alignment horizontal="right" vertical="top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10" fontId="0" fillId="0" borderId="0" xfId="2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53"/>
  <sheetViews>
    <sheetView topLeftCell="T1" zoomScale="80" zoomScaleNormal="80" workbookViewId="0">
      <selection activeCell="W18" sqref="W18"/>
    </sheetView>
  </sheetViews>
  <sheetFormatPr baseColWidth="10" defaultRowHeight="15" x14ac:dyDescent="0.25"/>
  <cols>
    <col min="2" max="2" width="31.28515625" customWidth="1"/>
    <col min="9" max="9" width="22.42578125" customWidth="1"/>
    <col min="16" max="16" width="22" customWidth="1"/>
    <col min="23" max="23" width="23.42578125" customWidth="1"/>
  </cols>
  <sheetData>
    <row r="1" spans="2:28" x14ac:dyDescent="0.25">
      <c r="B1" s="52" t="s">
        <v>24</v>
      </c>
      <c r="C1" s="52"/>
      <c r="D1" s="52"/>
      <c r="E1" s="52"/>
      <c r="F1" s="52"/>
      <c r="G1" s="52"/>
      <c r="I1" s="52" t="s">
        <v>46</v>
      </c>
      <c r="J1" s="52"/>
      <c r="K1" s="52"/>
      <c r="L1" s="52"/>
      <c r="M1" s="52"/>
      <c r="N1" s="52"/>
      <c r="P1" s="52" t="s">
        <v>49</v>
      </c>
      <c r="Q1" s="52"/>
      <c r="R1" s="52"/>
      <c r="S1" s="52"/>
      <c r="T1" s="52"/>
      <c r="U1" s="52"/>
      <c r="W1" s="48" t="s">
        <v>55</v>
      </c>
      <c r="X1" s="49"/>
      <c r="Y1" s="49"/>
      <c r="Z1" s="49"/>
      <c r="AA1" s="49"/>
      <c r="AB1" s="50"/>
    </row>
    <row r="2" spans="2:28" x14ac:dyDescent="0.25">
      <c r="B2" s="10" t="s">
        <v>40</v>
      </c>
      <c r="C2" s="2">
        <v>43100</v>
      </c>
      <c r="D2" s="2">
        <v>42735</v>
      </c>
      <c r="E2" s="2">
        <v>42369</v>
      </c>
      <c r="F2" s="2">
        <v>42004</v>
      </c>
      <c r="G2" s="15">
        <v>41639</v>
      </c>
      <c r="H2" s="13"/>
      <c r="I2" s="10" t="s">
        <v>47</v>
      </c>
      <c r="J2" s="2">
        <v>43100</v>
      </c>
      <c r="K2" s="2">
        <v>42735</v>
      </c>
      <c r="L2" s="2">
        <v>42369</v>
      </c>
      <c r="M2" s="2">
        <v>42004</v>
      </c>
      <c r="N2" s="15">
        <v>41639</v>
      </c>
      <c r="O2" s="13"/>
      <c r="P2" s="10"/>
      <c r="Q2" s="2" t="s">
        <v>54</v>
      </c>
      <c r="R2" s="2" t="s">
        <v>53</v>
      </c>
      <c r="S2" s="2" t="s">
        <v>52</v>
      </c>
      <c r="T2" s="2" t="s">
        <v>51</v>
      </c>
      <c r="U2" s="2" t="s">
        <v>50</v>
      </c>
      <c r="W2" s="35"/>
      <c r="X2" s="34">
        <v>2017</v>
      </c>
      <c r="Y2" s="34">
        <v>2016</v>
      </c>
      <c r="Z2" s="34">
        <v>2015</v>
      </c>
      <c r="AA2" s="34">
        <v>2014</v>
      </c>
      <c r="AB2" s="36" t="s">
        <v>67</v>
      </c>
    </row>
    <row r="3" spans="2:28" x14ac:dyDescent="0.25">
      <c r="B3" s="53" t="s">
        <v>0</v>
      </c>
      <c r="C3" s="53"/>
      <c r="D3" s="53"/>
      <c r="E3" s="53"/>
      <c r="F3" s="53"/>
      <c r="G3" s="53"/>
      <c r="H3" s="13"/>
      <c r="I3" s="53" t="s">
        <v>0</v>
      </c>
      <c r="J3" s="53"/>
      <c r="K3" s="53"/>
      <c r="L3" s="53"/>
      <c r="M3" s="53"/>
      <c r="N3" s="53"/>
      <c r="O3" s="13"/>
      <c r="P3" s="53" t="s">
        <v>0</v>
      </c>
      <c r="Q3" s="53"/>
      <c r="R3" s="53"/>
      <c r="S3" s="53"/>
      <c r="T3" s="53"/>
      <c r="U3" s="53"/>
      <c r="W3" s="37" t="s">
        <v>56</v>
      </c>
      <c r="X3" s="24">
        <f>+'Multi Brand &amp; Segment IS'!C16/AVERAGE('Multi Brand &amp; Segment BS'!C15:D15)</f>
        <v>7.9937237667148567E-2</v>
      </c>
      <c r="Y3" s="24">
        <f>+'Multi Brand &amp; Segment IS'!D16/AVERAGE('Multi Brand &amp; Segment BS'!D15:E15)</f>
        <v>5.2773750450562817E-2</v>
      </c>
      <c r="Z3" s="24">
        <f>+'Multi Brand &amp; Segment IS'!E16/AVERAGE('Multi Brand &amp; Segment BS'!E15:F15)</f>
        <v>5.8783520629106446E-2</v>
      </c>
      <c r="AA3" s="24">
        <f>+'Multi Brand &amp; Segment IS'!F16/AVERAGE('Multi Brand &amp; Segment BS'!F15:G15)</f>
        <v>6.3759793684186994E-2</v>
      </c>
      <c r="AB3" s="38">
        <f>AVERAGE(X3:AA3)</f>
        <v>6.3813575607751194E-2</v>
      </c>
    </row>
    <row r="4" spans="2:28" x14ac:dyDescent="0.25">
      <c r="B4" s="5" t="s">
        <v>1</v>
      </c>
      <c r="C4" s="6">
        <f>SUM(C5:C7)</f>
        <v>12297.617830753334</v>
      </c>
      <c r="D4" s="6">
        <f t="shared" ref="D4" si="0">SUM(D5:D7)</f>
        <v>10545.211996078486</v>
      </c>
      <c r="E4" s="6">
        <f t="shared" ref="E4" si="1">SUM(E5:E7)</f>
        <v>5403.2177866697302</v>
      </c>
      <c r="F4" s="6">
        <f t="shared" ref="F4" si="2">SUM(F5:F7)</f>
        <v>6240.4770803451502</v>
      </c>
      <c r="G4" s="16">
        <f t="shared" ref="G4" si="3">SUM(G5:G7)</f>
        <v>5690.1664559841211</v>
      </c>
      <c r="H4" s="13"/>
      <c r="I4" s="5" t="s">
        <v>1</v>
      </c>
      <c r="J4" s="24">
        <f>C4/C$13</f>
        <v>0.84912222590261699</v>
      </c>
      <c r="K4" s="24">
        <f t="shared" ref="K4:N13" si="4">D4/D$13</f>
        <v>0.84322319622387021</v>
      </c>
      <c r="L4" s="24">
        <f t="shared" si="4"/>
        <v>0.5543393275996874</v>
      </c>
      <c r="M4" s="24">
        <f t="shared" si="4"/>
        <v>0.58716015535755084</v>
      </c>
      <c r="N4" s="25">
        <f t="shared" si="4"/>
        <v>0.5891760673996862</v>
      </c>
      <c r="O4" s="13"/>
      <c r="P4" s="5" t="s">
        <v>1</v>
      </c>
      <c r="Q4" s="24">
        <f>+C4/G4-1</f>
        <v>1.1612052873814296</v>
      </c>
      <c r="R4" s="24">
        <f t="shared" ref="R4:T13" si="5">+C4/D4-1</f>
        <v>0.16618023756435862</v>
      </c>
      <c r="S4" s="24">
        <f t="shared" si="5"/>
        <v>0.95165407215207232</v>
      </c>
      <c r="T4" s="24">
        <f t="shared" si="5"/>
        <v>-0.13416591117887933</v>
      </c>
      <c r="U4" s="25">
        <f>+F4/G4-1</f>
        <v>9.6712570470111503E-2</v>
      </c>
      <c r="W4" s="37" t="s">
        <v>57</v>
      </c>
      <c r="X4" s="24">
        <f>'Multi Brand &amp; Segment IS'!C12/AVERAGE('Multi Brand &amp; Segment BS'!C13:D13)</f>
        <v>6.8255692787571695E-2</v>
      </c>
      <c r="Y4" s="24">
        <f>'Multi Brand &amp; Segment IS'!D12/AVERAGE('Multi Brand &amp; Segment BS'!D13:E13)</f>
        <v>3.5810920930124085E-2</v>
      </c>
      <c r="Z4" s="24">
        <f>'Multi Brand &amp; Segment IS'!E12/AVERAGE('Multi Brand &amp; Segment BS'!E13:F13)</f>
        <v>4.3493780540965095E-2</v>
      </c>
      <c r="AA4" s="24">
        <f>'Multi Brand &amp; Segment IS'!F12/AVERAGE('Multi Brand &amp; Segment BS'!F13:G13)</f>
        <v>5.0153436153438868E-2</v>
      </c>
      <c r="AB4" s="38">
        <f t="shared" ref="AB4:AB11" si="6">AVERAGE(X4:AA4)</f>
        <v>4.9428457603024938E-2</v>
      </c>
    </row>
    <row r="5" spans="2:28" x14ac:dyDescent="0.25">
      <c r="B5" s="4" t="s">
        <v>2</v>
      </c>
      <c r="C5" s="7">
        <v>4559.7369799613998</v>
      </c>
      <c r="D5" s="7">
        <v>4108.8800840377799</v>
      </c>
      <c r="E5" s="7">
        <v>1093.05473661423</v>
      </c>
      <c r="F5" s="7">
        <v>1194.6749897003199</v>
      </c>
      <c r="G5" s="17">
        <v>1340.48516607285</v>
      </c>
      <c r="H5" s="13"/>
      <c r="I5" s="4" t="s">
        <v>2</v>
      </c>
      <c r="J5" s="26">
        <f t="shared" ref="J5:J13" si="7">C5/C$13</f>
        <v>0.31483935077840364</v>
      </c>
      <c r="K5" s="26">
        <f t="shared" si="4"/>
        <v>0.32855697909642612</v>
      </c>
      <c r="L5" s="26">
        <f t="shared" si="4"/>
        <v>0.11214118172679581</v>
      </c>
      <c r="M5" s="26">
        <f t="shared" si="4"/>
        <v>0.11240575736806063</v>
      </c>
      <c r="N5" s="27">
        <f t="shared" si="4"/>
        <v>0.13879765814650905</v>
      </c>
      <c r="O5" s="13"/>
      <c r="P5" s="4" t="s">
        <v>2</v>
      </c>
      <c r="Q5" s="26">
        <f t="shared" ref="Q5:Q13" si="8">+C5/G5-1</f>
        <v>2.4015572088125565</v>
      </c>
      <c r="R5" s="26">
        <f t="shared" si="5"/>
        <v>0.10972744073868546</v>
      </c>
      <c r="S5" s="26">
        <f t="shared" si="5"/>
        <v>2.7590798945395543</v>
      </c>
      <c r="T5" s="26">
        <f t="shared" si="5"/>
        <v>-8.5061003170059601E-2</v>
      </c>
      <c r="U5" s="27">
        <f t="shared" ref="U5:U13" si="9">+F5/G5-1</f>
        <v>-0.10877418121656857</v>
      </c>
      <c r="W5" s="39" t="s">
        <v>58</v>
      </c>
      <c r="X5" s="26">
        <f>+X3-X4</f>
        <v>1.1681544879576872E-2</v>
      </c>
      <c r="Y5" s="26">
        <f t="shared" ref="Y5:AA5" si="10">+Y3-Y4</f>
        <v>1.6962829520438732E-2</v>
      </c>
      <c r="Z5" s="26">
        <f t="shared" si="10"/>
        <v>1.5289740088141351E-2</v>
      </c>
      <c r="AA5" s="26">
        <f t="shared" si="10"/>
        <v>1.3606357530748125E-2</v>
      </c>
      <c r="AB5" s="40">
        <f t="shared" si="6"/>
        <v>1.438511800472627E-2</v>
      </c>
    </row>
    <row r="6" spans="2:28" x14ac:dyDescent="0.25">
      <c r="B6" s="4" t="s">
        <v>3</v>
      </c>
      <c r="C6" s="7">
        <v>793.93631792068504</v>
      </c>
      <c r="D6" s="7">
        <v>593.45805215835594</v>
      </c>
      <c r="E6" s="7">
        <v>3292.2286090850803</v>
      </c>
      <c r="F6" s="7">
        <v>3832.9155919551799</v>
      </c>
      <c r="G6" s="17">
        <v>3304.3235163688701</v>
      </c>
      <c r="H6" s="13"/>
      <c r="I6" s="4" t="s">
        <v>3</v>
      </c>
      <c r="J6" s="26">
        <f t="shared" si="7"/>
        <v>5.4819476647896652E-2</v>
      </c>
      <c r="K6" s="26">
        <f t="shared" si="4"/>
        <v>4.7454484153742441E-2</v>
      </c>
      <c r="L6" s="26">
        <f t="shared" si="4"/>
        <v>0.33776387802971058</v>
      </c>
      <c r="M6" s="26">
        <f t="shared" si="4"/>
        <v>0.36063513822252663</v>
      </c>
      <c r="N6" s="27">
        <f t="shared" si="4"/>
        <v>0.342139083250036</v>
      </c>
      <c r="O6" s="13"/>
      <c r="P6" s="4" t="s">
        <v>3</v>
      </c>
      <c r="Q6" s="26">
        <f t="shared" si="8"/>
        <v>-0.75972803086994833</v>
      </c>
      <c r="R6" s="26">
        <f t="shared" si="5"/>
        <v>0.33781370904515806</v>
      </c>
      <c r="S6" s="26">
        <f t="shared" si="5"/>
        <v>-0.81973971961707737</v>
      </c>
      <c r="T6" s="26">
        <f t="shared" si="5"/>
        <v>-0.14106415074856737</v>
      </c>
      <c r="U6" s="27">
        <f t="shared" si="9"/>
        <v>0.15996983133394305</v>
      </c>
      <c r="W6" s="37" t="s">
        <v>59</v>
      </c>
      <c r="X6" s="24">
        <f>+'Multi Brand &amp; Segment IS'!C16/'Multi Brand &amp; Segment IS'!C3</f>
        <v>7.4468085106382823E-2</v>
      </c>
      <c r="Y6" s="24">
        <f>+'Multi Brand &amp; Segment IS'!D16/'Multi Brand &amp; Segment IS'!D3</f>
        <v>4.628012574222698E-2</v>
      </c>
      <c r="Z6" s="24">
        <f>+'Multi Brand &amp; Segment IS'!E16/'Multi Brand &amp; Segment IS'!E3</f>
        <v>4.3719763483246417E-2</v>
      </c>
      <c r="AA6" s="24">
        <f>+'Multi Brand &amp; Segment IS'!F16/'Multi Brand &amp; Segment IS'!F3</f>
        <v>4.088742207554126E-2</v>
      </c>
      <c r="AB6" s="38">
        <f t="shared" si="6"/>
        <v>5.1338849101849368E-2</v>
      </c>
    </row>
    <row r="7" spans="2:28" x14ac:dyDescent="0.25">
      <c r="B7" s="4" t="s">
        <v>4</v>
      </c>
      <c r="C7" s="7">
        <v>6943.94453287125</v>
      </c>
      <c r="D7" s="7">
        <v>5842.8738598823502</v>
      </c>
      <c r="E7" s="7">
        <v>1017.93444097042</v>
      </c>
      <c r="F7" s="7">
        <v>1212.8864986896501</v>
      </c>
      <c r="G7" s="17">
        <v>1045.3577735424001</v>
      </c>
      <c r="H7" s="13"/>
      <c r="I7" s="4" t="s">
        <v>4</v>
      </c>
      <c r="J7" s="26">
        <f t="shared" si="7"/>
        <v>0.47946339847631675</v>
      </c>
      <c r="K7" s="26">
        <f t="shared" si="4"/>
        <v>0.46721173297370167</v>
      </c>
      <c r="L7" s="26">
        <f t="shared" si="4"/>
        <v>0.10443426784318101</v>
      </c>
      <c r="M7" s="26">
        <f t="shared" si="4"/>
        <v>0.11411925976696362</v>
      </c>
      <c r="N7" s="27">
        <f t="shared" si="4"/>
        <v>0.10823932600314104</v>
      </c>
      <c r="O7" s="13"/>
      <c r="P7" s="4" t="s">
        <v>4</v>
      </c>
      <c r="Q7" s="26">
        <f t="shared" si="8"/>
        <v>5.6426487740559201</v>
      </c>
      <c r="R7" s="26">
        <f t="shared" si="5"/>
        <v>0.18844676427963658</v>
      </c>
      <c r="S7" s="26">
        <f t="shared" si="5"/>
        <v>4.7399313990321472</v>
      </c>
      <c r="T7" s="26">
        <f t="shared" si="5"/>
        <v>-0.16073396639326742</v>
      </c>
      <c r="U7" s="27">
        <f t="shared" si="9"/>
        <v>0.16025970188134342</v>
      </c>
      <c r="W7" s="37" t="s">
        <v>60</v>
      </c>
      <c r="X7" s="42">
        <f>+'Multi Brand &amp; Segment IS'!C3/AVERAGE('Multi Brand &amp; Segment BS'!C4:D4)</f>
        <v>0.62183644762640744</v>
      </c>
      <c r="Y7" s="42">
        <f>+'Multi Brand &amp; Segment IS'!D3/AVERAGE('Multi Brand &amp; Segment BS'!D4:E4)</f>
        <v>0.75691139021746789</v>
      </c>
      <c r="Z7" s="42">
        <f>+'Multi Brand &amp; Segment IS'!E3/AVERAGE('Multi Brand &amp; Segment BS'!E4:F4)</f>
        <v>1.0436608683152679</v>
      </c>
      <c r="AA7" s="42">
        <f>+'Multi Brand &amp; Segment IS'!F3/AVERAGE('Multi Brand &amp; Segment BS'!F4:G4)</f>
        <v>1.1100331090034721</v>
      </c>
      <c r="AB7" s="43">
        <f t="shared" si="6"/>
        <v>0.88311045379065389</v>
      </c>
    </row>
    <row r="8" spans="2:28" x14ac:dyDescent="0.25">
      <c r="B8" s="5" t="s">
        <v>5</v>
      </c>
      <c r="C8" s="6">
        <f>SUM(C9:C11)</f>
        <v>2185.1238236427293</v>
      </c>
      <c r="D8" s="6">
        <f t="shared" ref="D8" si="11">SUM(D9:D11)</f>
        <v>1960.6251811981233</v>
      </c>
      <c r="E8" s="6">
        <f t="shared" ref="E8" si="12">SUM(E9:E11)</f>
        <v>4343.9127480983698</v>
      </c>
      <c r="F8" s="6">
        <f t="shared" ref="F8" si="13">SUM(F9:F11)</f>
        <v>4387.759565830228</v>
      </c>
      <c r="G8" s="16">
        <f t="shared" ref="G8" si="14">SUM(G9:G11)</f>
        <v>3967.6705995798084</v>
      </c>
      <c r="H8" s="13"/>
      <c r="I8" s="5" t="s">
        <v>5</v>
      </c>
      <c r="J8" s="24">
        <f t="shared" si="7"/>
        <v>0.15087777409738309</v>
      </c>
      <c r="K8" s="24">
        <f t="shared" si="4"/>
        <v>0.15677680377612974</v>
      </c>
      <c r="L8" s="24">
        <f t="shared" si="4"/>
        <v>0.44566067240031254</v>
      </c>
      <c r="M8" s="24">
        <f t="shared" si="4"/>
        <v>0.41283984464244922</v>
      </c>
      <c r="N8" s="25">
        <f t="shared" si="4"/>
        <v>0.41082393260031369</v>
      </c>
      <c r="O8" s="13"/>
      <c r="P8" s="5" t="s">
        <v>5</v>
      </c>
      <c r="Q8" s="24">
        <f t="shared" si="8"/>
        <v>-0.44926783390885761</v>
      </c>
      <c r="R8" s="24">
        <f t="shared" si="5"/>
        <v>0.11450360048289121</v>
      </c>
      <c r="S8" s="24">
        <f t="shared" si="5"/>
        <v>-0.5486499626272594</v>
      </c>
      <c r="T8" s="24">
        <f t="shared" si="5"/>
        <v>-9.9929855029696757E-3</v>
      </c>
      <c r="U8" s="25">
        <f t="shared" si="9"/>
        <v>0.105877984501765</v>
      </c>
      <c r="W8" s="39" t="s">
        <v>61</v>
      </c>
      <c r="X8" s="44">
        <f>+C12/C22</f>
        <v>0.75401816911250719</v>
      </c>
      <c r="Y8" s="44">
        <f t="shared" ref="Y8:AA8" si="15">+D12/D22</f>
        <v>0.63989218328840913</v>
      </c>
      <c r="Z8" s="44">
        <f t="shared" si="15"/>
        <v>1.4800590841949772</v>
      </c>
      <c r="AA8" s="44">
        <f t="shared" si="15"/>
        <v>1.4121657052962766</v>
      </c>
      <c r="AB8" s="45">
        <f t="shared" si="6"/>
        <v>1.0715337854730425</v>
      </c>
    </row>
    <row r="9" spans="2:28" x14ac:dyDescent="0.25">
      <c r="B9" s="4" t="s">
        <v>6</v>
      </c>
      <c r="C9" s="7">
        <v>9.5943965911865199</v>
      </c>
      <c r="D9" s="7">
        <v>8.4327964782714808</v>
      </c>
      <c r="E9" s="7">
        <v>40.281897664070101</v>
      </c>
      <c r="F9" s="7">
        <v>33.994816780090304</v>
      </c>
      <c r="G9" s="17">
        <v>56.543098568916299</v>
      </c>
      <c r="H9" s="13"/>
      <c r="I9" s="4" t="s">
        <v>6</v>
      </c>
      <c r="J9" s="26">
        <f t="shared" si="7"/>
        <v>6.6247101689301041E-4</v>
      </c>
      <c r="K9" s="26">
        <f t="shared" si="4"/>
        <v>6.7430883344571791E-4</v>
      </c>
      <c r="L9" s="26">
        <f t="shared" si="4"/>
        <v>4.1326929520830993E-3</v>
      </c>
      <c r="M9" s="26">
        <f t="shared" si="4"/>
        <v>3.1985378112862686E-3</v>
      </c>
      <c r="N9" s="27">
        <f t="shared" si="4"/>
        <v>5.8546337284021092E-3</v>
      </c>
      <c r="O9" s="13"/>
      <c r="P9" s="4" t="s">
        <v>6</v>
      </c>
      <c r="Q9" s="26">
        <f t="shared" si="8"/>
        <v>-0.83031710617180621</v>
      </c>
      <c r="R9" s="26">
        <f t="shared" si="5"/>
        <v>0.13774791267737774</v>
      </c>
      <c r="S9" s="26">
        <f t="shared" si="5"/>
        <v>-0.79065543166321062</v>
      </c>
      <c r="T9" s="26">
        <f t="shared" si="5"/>
        <v>0.18494233767019286</v>
      </c>
      <c r="U9" s="27">
        <f t="shared" si="9"/>
        <v>-0.398780441106239</v>
      </c>
      <c r="W9" s="39" t="s">
        <v>62</v>
      </c>
      <c r="X9" s="44">
        <f>+C8/C22</f>
        <v>1.2732354996505928</v>
      </c>
      <c r="Y9" s="44">
        <f t="shared" ref="Y9:AA9" si="16">+D8/D22</f>
        <v>1.0026954177897593</v>
      </c>
      <c r="Z9" s="44">
        <f>+E8/E22</f>
        <v>1.9645494830132924</v>
      </c>
      <c r="AA9" s="44">
        <f t="shared" si="16"/>
        <v>1.8951232302045062</v>
      </c>
      <c r="AB9" s="45">
        <f t="shared" si="6"/>
        <v>1.5339009076645376</v>
      </c>
    </row>
    <row r="10" spans="2:28" x14ac:dyDescent="0.25">
      <c r="B10" s="4" t="s">
        <v>7</v>
      </c>
      <c r="C10" s="7">
        <v>482.11842870712297</v>
      </c>
      <c r="D10" s="7">
        <v>394.23323535919201</v>
      </c>
      <c r="E10" s="7">
        <v>470.31837272644003</v>
      </c>
      <c r="F10" s="7">
        <v>506.27994990348799</v>
      </c>
      <c r="G10" s="17">
        <v>522.67888677120197</v>
      </c>
      <c r="H10" s="13"/>
      <c r="I10" s="4" t="s">
        <v>7</v>
      </c>
      <c r="J10" s="26">
        <f t="shared" si="7"/>
        <v>3.3289168598873799E-2</v>
      </c>
      <c r="K10" s="26">
        <f t="shared" si="4"/>
        <v>3.1523937963587337E-2</v>
      </c>
      <c r="L10" s="26">
        <f t="shared" si="4"/>
        <v>4.8251982575672939E-2</v>
      </c>
      <c r="M10" s="26">
        <f t="shared" si="4"/>
        <v>4.7635366689513382E-2</v>
      </c>
      <c r="N10" s="27">
        <f t="shared" si="4"/>
        <v>5.4119663001570721E-2</v>
      </c>
      <c r="O10" s="13"/>
      <c r="P10" s="4" t="s">
        <v>7</v>
      </c>
      <c r="Q10" s="26">
        <f t="shared" si="8"/>
        <v>-7.7601102877212558E-2</v>
      </c>
      <c r="R10" s="26">
        <f t="shared" si="5"/>
        <v>0.22292690079226163</v>
      </c>
      <c r="S10" s="26">
        <f t="shared" si="5"/>
        <v>-0.16177368731351438</v>
      </c>
      <c r="T10" s="26">
        <f t="shared" si="5"/>
        <v>-7.1031011960681623E-2</v>
      </c>
      <c r="U10" s="27">
        <f t="shared" si="9"/>
        <v>-3.1374783414376717E-2</v>
      </c>
      <c r="W10" s="39" t="s">
        <v>63</v>
      </c>
      <c r="X10" s="44">
        <f>+(C12+C10+C9)/C22</f>
        <v>1.0405310971348694</v>
      </c>
      <c r="Y10" s="44">
        <f t="shared" ref="Y10:AA10" si="17">+(D12+D10+D9)/D22</f>
        <v>0.84582210242587552</v>
      </c>
      <c r="Z10" s="44">
        <f t="shared" si="17"/>
        <v>1.7109798129000484</v>
      </c>
      <c r="AA10" s="44">
        <f t="shared" si="17"/>
        <v>1.6455165180912423</v>
      </c>
      <c r="AB10" s="45">
        <f t="shared" si="6"/>
        <v>1.3107123826380089</v>
      </c>
    </row>
    <row r="11" spans="2:28" x14ac:dyDescent="0.25">
      <c r="B11" s="4" t="s">
        <v>8</v>
      </c>
      <c r="C11" s="7">
        <v>1693.41099834442</v>
      </c>
      <c r="D11" s="7">
        <v>1557.9591493606599</v>
      </c>
      <c r="E11" s="7">
        <v>3833.3124777078601</v>
      </c>
      <c r="F11" s="7">
        <v>3847.4847991466499</v>
      </c>
      <c r="G11" s="17">
        <v>3388.44861423969</v>
      </c>
      <c r="H11" s="13"/>
      <c r="I11" s="4" t="s">
        <v>8</v>
      </c>
      <c r="J11" s="26">
        <f t="shared" si="7"/>
        <v>0.11692613448161629</v>
      </c>
      <c r="K11" s="26">
        <f t="shared" si="4"/>
        <v>0.1245785569790967</v>
      </c>
      <c r="L11" s="26">
        <f t="shared" si="4"/>
        <v>0.39327599687255654</v>
      </c>
      <c r="M11" s="26">
        <f t="shared" si="4"/>
        <v>0.36200594014164955</v>
      </c>
      <c r="N11" s="27">
        <f t="shared" si="4"/>
        <v>0.35084963587034085</v>
      </c>
      <c r="O11" s="13"/>
      <c r="P11" s="4" t="s">
        <v>8</v>
      </c>
      <c r="Q11" s="26">
        <f t="shared" si="8"/>
        <v>-0.50024002393662015</v>
      </c>
      <c r="R11" s="26">
        <f t="shared" si="5"/>
        <v>8.6941848917762465E-2</v>
      </c>
      <c r="S11" s="26">
        <f t="shared" si="5"/>
        <v>-0.59357366287753144</v>
      </c>
      <c r="T11" s="26">
        <f t="shared" si="5"/>
        <v>-3.6835288970948898E-3</v>
      </c>
      <c r="U11" s="27">
        <f t="shared" si="9"/>
        <v>0.13547090045217036</v>
      </c>
      <c r="W11" s="37" t="s">
        <v>64</v>
      </c>
      <c r="X11" s="42">
        <f>+'Multi Brand &amp; Segment IS'!C3/AVERAGE('Multi Brand &amp; Segment BS'!C10:D10)</f>
        <v>16.208680528250543</v>
      </c>
      <c r="Y11" s="42">
        <f>+'Multi Brand &amp; Segment IS'!D3/AVERAGE('Multi Brand &amp; Segment BS'!D10:E10)</f>
        <v>13.962784923129723</v>
      </c>
      <c r="Z11" s="42">
        <f>+'Multi Brand &amp; Segment IS'!E3/AVERAGE('Multi Brand &amp; Segment BS'!E10:F10)</f>
        <v>12.443261895619374</v>
      </c>
      <c r="AA11" s="42">
        <f>+'Multi Brand &amp; Segment IS'!F3/AVERAGE('Multi Brand &amp; Segment BS'!F10:G10)</f>
        <v>12.87068915200028</v>
      </c>
      <c r="AB11" s="43">
        <f t="shared" si="6"/>
        <v>13.871354124749979</v>
      </c>
    </row>
    <row r="12" spans="2:28" x14ac:dyDescent="0.25">
      <c r="B12" s="4" t="s">
        <v>9</v>
      </c>
      <c r="C12" s="7">
        <v>1294.0442402362801</v>
      </c>
      <c r="D12" s="7">
        <v>1251.2161774635301</v>
      </c>
      <c r="E12" s="7">
        <v>3272.63201022148</v>
      </c>
      <c r="F12" s="7">
        <v>3269.5729138851198</v>
      </c>
      <c r="G12" s="17">
        <v>2679.5912321805999</v>
      </c>
      <c r="H12" s="13"/>
      <c r="I12" s="4" t="s">
        <v>9</v>
      </c>
      <c r="J12" s="26">
        <f t="shared" si="7"/>
        <v>8.9350778403444658E-2</v>
      </c>
      <c r="K12" s="26">
        <f t="shared" si="4"/>
        <v>0.10005057316250833</v>
      </c>
      <c r="L12" s="26">
        <f t="shared" si="4"/>
        <v>0.33575337875572431</v>
      </c>
      <c r="M12" s="26">
        <f t="shared" si="4"/>
        <v>0.30763079734978349</v>
      </c>
      <c r="N12" s="27">
        <f t="shared" si="4"/>
        <v>0.27745252034842249</v>
      </c>
      <c r="O12" s="14"/>
      <c r="P12" s="4" t="s">
        <v>9</v>
      </c>
      <c r="Q12" s="26">
        <f t="shared" si="8"/>
        <v>-0.51707401311982504</v>
      </c>
      <c r="R12" s="26">
        <f t="shared" si="5"/>
        <v>3.4229147244220437E-2</v>
      </c>
      <c r="S12" s="26">
        <f t="shared" si="5"/>
        <v>-0.61767281700002308</v>
      </c>
      <c r="T12" s="26">
        <f t="shared" si="5"/>
        <v>9.3562566638860645E-4</v>
      </c>
      <c r="U12" s="27">
        <f t="shared" si="9"/>
        <v>0.22017600095832668</v>
      </c>
      <c r="W12" s="39" t="s">
        <v>65</v>
      </c>
      <c r="X12" s="44">
        <f>+(C22+C18)/C15</f>
        <v>1.0727772056299354</v>
      </c>
      <c r="Y12" s="44">
        <f t="shared" ref="Y12:AA12" si="18">+(D22+D18)/D15</f>
        <v>1.0023628691983113</v>
      </c>
      <c r="Z12" s="44">
        <f t="shared" si="18"/>
        <v>1.2455480311010776</v>
      </c>
      <c r="AA12" s="44">
        <f t="shared" si="18"/>
        <v>1.2626001550788317</v>
      </c>
      <c r="AB12" s="45">
        <f>AVERAGE(X12:AA12)</f>
        <v>1.145822065252039</v>
      </c>
    </row>
    <row r="13" spans="2:28" x14ac:dyDescent="0.25">
      <c r="B13" s="8" t="s">
        <v>10</v>
      </c>
      <c r="C13" s="9">
        <f>C8+C4</f>
        <v>14482.741654396063</v>
      </c>
      <c r="D13" s="9">
        <f t="shared" ref="D13:G13" si="19">D8+D4</f>
        <v>12505.83717727661</v>
      </c>
      <c r="E13" s="9">
        <f t="shared" si="19"/>
        <v>9747.1305347681009</v>
      </c>
      <c r="F13" s="9">
        <f t="shared" si="19"/>
        <v>10628.236646175377</v>
      </c>
      <c r="G13" s="18">
        <f t="shared" si="19"/>
        <v>9657.8370555639303</v>
      </c>
      <c r="H13" s="13"/>
      <c r="I13" s="8" t="s">
        <v>10</v>
      </c>
      <c r="J13" s="28">
        <f t="shared" si="7"/>
        <v>1</v>
      </c>
      <c r="K13" s="28">
        <f t="shared" si="4"/>
        <v>1</v>
      </c>
      <c r="L13" s="28">
        <f t="shared" si="4"/>
        <v>1</v>
      </c>
      <c r="M13" s="28">
        <f t="shared" si="4"/>
        <v>1</v>
      </c>
      <c r="N13" s="29">
        <f t="shared" si="4"/>
        <v>1</v>
      </c>
      <c r="O13" s="13"/>
      <c r="P13" s="8" t="s">
        <v>10</v>
      </c>
      <c r="Q13" s="28">
        <f t="shared" si="8"/>
        <v>0.49958438634585156</v>
      </c>
      <c r="R13" s="28">
        <f t="shared" si="5"/>
        <v>0.15807853957282703</v>
      </c>
      <c r="S13" s="28">
        <f t="shared" si="5"/>
        <v>0.28302756720741318</v>
      </c>
      <c r="T13" s="28">
        <f t="shared" si="5"/>
        <v>-8.2902379834038253E-2</v>
      </c>
      <c r="U13" s="29">
        <f t="shared" si="9"/>
        <v>0.10047794190650539</v>
      </c>
      <c r="W13" s="41" t="s">
        <v>66</v>
      </c>
      <c r="X13" s="46">
        <f>+C4/C15</f>
        <v>1.7600411946446985</v>
      </c>
      <c r="Y13" s="46">
        <f t="shared" ref="Y13:AA13" si="20">+D4/D15</f>
        <v>1.6884388185653991</v>
      </c>
      <c r="Z13" s="46">
        <f t="shared" si="20"/>
        <v>1.2447955856533732</v>
      </c>
      <c r="AA13" s="46">
        <f t="shared" si="20"/>
        <v>1.3285086585681041</v>
      </c>
      <c r="AB13" s="47">
        <f>AVERAGE(X13:AA13)</f>
        <v>1.5054460643578937</v>
      </c>
    </row>
    <row r="14" spans="2:28" x14ac:dyDescent="0.25">
      <c r="B14" s="53" t="s">
        <v>11</v>
      </c>
      <c r="C14" s="53"/>
      <c r="D14" s="53"/>
      <c r="E14" s="53"/>
      <c r="F14" s="53"/>
      <c r="G14" s="53"/>
      <c r="H14" s="13"/>
      <c r="I14" s="53" t="s">
        <v>11</v>
      </c>
      <c r="J14" s="53"/>
      <c r="K14" s="53"/>
      <c r="L14" s="53"/>
      <c r="M14" s="53"/>
      <c r="N14" s="53"/>
      <c r="O14" s="13"/>
      <c r="P14" s="53" t="s">
        <v>11</v>
      </c>
      <c r="Q14" s="53"/>
      <c r="R14" s="53"/>
      <c r="S14" s="53"/>
      <c r="T14" s="53"/>
      <c r="U14" s="53"/>
    </row>
    <row r="15" spans="2:28" x14ac:dyDescent="0.25">
      <c r="B15" s="5" t="s">
        <v>12</v>
      </c>
      <c r="C15" s="6">
        <f>SUM(C16:C17)</f>
        <v>6987.1193175315802</v>
      </c>
      <c r="D15" s="6">
        <f t="shared" ref="D15" si="21">SUM(D16:D17)</f>
        <v>6245.5398917198208</v>
      </c>
      <c r="E15" s="6">
        <f t="shared" ref="E15" si="22">SUM(E16:E17)</f>
        <v>4340.6466482877731</v>
      </c>
      <c r="F15" s="6">
        <f t="shared" ref="F15" si="23">SUM(F16:F17)</f>
        <v>4697.3552186489123</v>
      </c>
      <c r="G15" s="16">
        <f t="shared" ref="G15" si="24">SUM(G16:G17)</f>
        <v>3795.2831039428761</v>
      </c>
      <c r="H15" s="13"/>
      <c r="I15" s="5" t="s">
        <v>12</v>
      </c>
      <c r="J15" s="24">
        <f>C15/C$13</f>
        <v>0.48244451805233463</v>
      </c>
      <c r="K15" s="24">
        <f t="shared" ref="K15" si="25">D15/D$13</f>
        <v>0.49940997977073531</v>
      </c>
      <c r="L15" s="24">
        <f t="shared" ref="L15" si="26">E15/E$13</f>
        <v>0.44532558918798187</v>
      </c>
      <c r="M15" s="24">
        <f t="shared" ref="M15" si="27">F15/F$13</f>
        <v>0.44196938542380676</v>
      </c>
      <c r="N15" s="25">
        <f t="shared" ref="N15" si="28">G15/G$13</f>
        <v>0.39297443952591782</v>
      </c>
      <c r="O15" s="13"/>
      <c r="P15" s="5" t="s">
        <v>12</v>
      </c>
      <c r="Q15" s="24">
        <f>+C15/G15-1</f>
        <v>0.841000822909032</v>
      </c>
      <c r="R15" s="24">
        <f t="shared" ref="R15" si="29">+C15/D15-1</f>
        <v>0.11873744122504548</v>
      </c>
      <c r="S15" s="24">
        <f t="shared" ref="S15" si="30">+D15/E15-1</f>
        <v>0.43885010639681044</v>
      </c>
      <c r="T15" s="24">
        <f t="shared" ref="T15" si="31">+E15/F15-1</f>
        <v>-7.5938172387937541E-2</v>
      </c>
      <c r="U15" s="25">
        <f>+F15/G15-1</f>
        <v>0.23768243105998699</v>
      </c>
    </row>
    <row r="16" spans="2:28" x14ac:dyDescent="0.25">
      <c r="B16" s="4" t="s">
        <v>13</v>
      </c>
      <c r="C16" s="7">
        <v>1043.3906292915301</v>
      </c>
      <c r="D16" s="7">
        <v>900.20102405548096</v>
      </c>
      <c r="E16" s="7">
        <v>768.62215542793297</v>
      </c>
      <c r="F16" s="7">
        <v>845.01401710510299</v>
      </c>
      <c r="G16" s="17">
        <v>943.30437612533603</v>
      </c>
      <c r="H16" s="13"/>
      <c r="I16" s="4" t="s">
        <v>13</v>
      </c>
      <c r="J16" s="26">
        <f t="shared" ref="J16:J26" si="32">C16/C$13</f>
        <v>7.2043723087114611E-2</v>
      </c>
      <c r="K16" s="26">
        <f t="shared" ref="K16:K26" si="33">D16/D$13</f>
        <v>7.1982467970330422E-2</v>
      </c>
      <c r="L16" s="26">
        <f t="shared" ref="L16:L26" si="34">E16/E$13</f>
        <v>7.8856249301910028E-2</v>
      </c>
      <c r="M16" s="26">
        <f t="shared" ref="M16:M26" si="35">F16/F$13</f>
        <v>7.9506511309115929E-2</v>
      </c>
      <c r="N16" s="27">
        <f t="shared" ref="N16:N26" si="36">G16/G$13</f>
        <v>9.7672426103098675E-2</v>
      </c>
      <c r="O16" s="13"/>
      <c r="P16" s="4" t="s">
        <v>13</v>
      </c>
      <c r="Q16" s="26">
        <f t="shared" ref="Q16:Q26" si="37">+C16/G16-1</f>
        <v>0.1061017585620696</v>
      </c>
      <c r="R16" s="26">
        <f t="shared" ref="R16:R26" si="38">+C16/D16-1</f>
        <v>0.1590640328212114</v>
      </c>
      <c r="S16" s="26">
        <f t="shared" ref="S16:S26" si="39">+D16/E16-1</f>
        <v>0.17118797278786602</v>
      </c>
      <c r="T16" s="26">
        <f t="shared" ref="T16:T26" si="40">+E16/F16-1</f>
        <v>-9.0403070399799557E-2</v>
      </c>
      <c r="U16" s="27">
        <f t="shared" ref="U16:U26" si="41">+F16/G16-1</f>
        <v>-0.10419792540766637</v>
      </c>
      <c r="W16" s="33"/>
      <c r="X16" s="33"/>
      <c r="Y16" s="33"/>
      <c r="Z16" s="33"/>
      <c r="AA16" s="33"/>
      <c r="AB16" s="33"/>
    </row>
    <row r="17" spans="2:28" x14ac:dyDescent="0.25">
      <c r="B17" s="4" t="s">
        <v>14</v>
      </c>
      <c r="C17" s="7">
        <v>5943.7286882400504</v>
      </c>
      <c r="D17" s="7">
        <v>5345.3388676643399</v>
      </c>
      <c r="E17" s="7">
        <v>3572.0244928598399</v>
      </c>
      <c r="F17" s="7">
        <v>3852.3412015438098</v>
      </c>
      <c r="G17" s="17">
        <v>2851.9787278175399</v>
      </c>
      <c r="H17" s="13"/>
      <c r="I17" s="4" t="s">
        <v>14</v>
      </c>
      <c r="J17" s="26">
        <f t="shared" si="32"/>
        <v>0.41040079496522003</v>
      </c>
      <c r="K17" s="26">
        <f t="shared" si="33"/>
        <v>0.42742751180040489</v>
      </c>
      <c r="L17" s="26">
        <f t="shared" si="34"/>
        <v>0.36646933988607178</v>
      </c>
      <c r="M17" s="26">
        <f t="shared" si="35"/>
        <v>0.36246287411469086</v>
      </c>
      <c r="N17" s="27">
        <f t="shared" si="36"/>
        <v>0.29530201342281914</v>
      </c>
      <c r="O17" s="13"/>
      <c r="P17" s="4" t="s">
        <v>14</v>
      </c>
      <c r="Q17" s="26">
        <f t="shared" si="37"/>
        <v>1.0840718867452614</v>
      </c>
      <c r="R17" s="26">
        <f t="shared" si="38"/>
        <v>0.11194609647585896</v>
      </c>
      <c r="S17" s="26">
        <f t="shared" si="39"/>
        <v>0.49644518909352331</v>
      </c>
      <c r="T17" s="26">
        <f t="shared" si="40"/>
        <v>-7.2765285840110439E-2</v>
      </c>
      <c r="U17" s="27">
        <f t="shared" si="41"/>
        <v>0.3507608468355552</v>
      </c>
    </row>
    <row r="18" spans="2:28" x14ac:dyDescent="0.25">
      <c r="B18" s="5" t="s">
        <v>15</v>
      </c>
      <c r="C18" s="6">
        <f>SUM(C19:C20)</f>
        <v>5779.4246466159802</v>
      </c>
      <c r="D18" s="6">
        <f t="shared" ref="D18" si="42">SUM(D19:D20)</f>
        <v>4304.94260215759</v>
      </c>
      <c r="E18" s="6">
        <f t="shared" ref="E18" si="43">SUM(E19:E20)</f>
        <v>3195.3343147039382</v>
      </c>
      <c r="F18" s="6">
        <f t="shared" ref="F18" si="44">SUM(F19:F20)</f>
        <v>3615.5915846824641</v>
      </c>
      <c r="G18" s="16">
        <f t="shared" ref="G18" si="45">SUM(G19:G20)</f>
        <v>2690.6240319013609</v>
      </c>
      <c r="H18" s="13"/>
      <c r="I18" s="5" t="s">
        <v>15</v>
      </c>
      <c r="J18" s="24">
        <f t="shared" si="32"/>
        <v>0.39905597880092719</v>
      </c>
      <c r="K18" s="24">
        <f t="shared" si="33"/>
        <v>0.34423465947403892</v>
      </c>
      <c r="L18" s="24">
        <f t="shared" si="34"/>
        <v>0.327823076063889</v>
      </c>
      <c r="M18" s="24">
        <f t="shared" si="35"/>
        <v>0.34018734292894698</v>
      </c>
      <c r="N18" s="25">
        <f t="shared" si="36"/>
        <v>0.27859488790518355</v>
      </c>
      <c r="O18" s="13"/>
      <c r="P18" s="5" t="s">
        <v>15</v>
      </c>
      <c r="Q18" s="24">
        <f t="shared" si="37"/>
        <v>1.147986704233769</v>
      </c>
      <c r="R18" s="24">
        <f t="shared" si="38"/>
        <v>0.34250910656030498</v>
      </c>
      <c r="S18" s="24">
        <f t="shared" si="39"/>
        <v>0.34725890256539937</v>
      </c>
      <c r="T18" s="24">
        <f t="shared" si="40"/>
        <v>-0.11623471847842426</v>
      </c>
      <c r="U18" s="25">
        <f t="shared" si="41"/>
        <v>0.34377435933606226</v>
      </c>
    </row>
    <row r="19" spans="2:28" x14ac:dyDescent="0.25">
      <c r="B19" s="4" t="s">
        <v>16</v>
      </c>
      <c r="C19" s="7">
        <v>3319.6612205505398</v>
      </c>
      <c r="D19" s="7">
        <v>2292.6665425300598</v>
      </c>
      <c r="E19" s="7">
        <v>2989.57002663612</v>
      </c>
      <c r="F19" s="7">
        <v>3380.0560684204102</v>
      </c>
      <c r="G19" s="17">
        <v>2343.0908406972899</v>
      </c>
      <c r="H19" s="13"/>
      <c r="I19" s="4" t="s">
        <v>16</v>
      </c>
      <c r="J19" s="26">
        <f t="shared" si="32"/>
        <v>0.22921497184498188</v>
      </c>
      <c r="K19" s="26">
        <f t="shared" si="33"/>
        <v>0.18332771409305465</v>
      </c>
      <c r="L19" s="26">
        <f t="shared" si="34"/>
        <v>0.306712833687032</v>
      </c>
      <c r="M19" s="26">
        <f t="shared" si="35"/>
        <v>0.31802604523646355</v>
      </c>
      <c r="N19" s="27">
        <f t="shared" si="36"/>
        <v>0.24261030986719981</v>
      </c>
      <c r="O19" s="13"/>
      <c r="P19" s="4" t="s">
        <v>16</v>
      </c>
      <c r="Q19" s="26">
        <f t="shared" si="37"/>
        <v>0.41678724652546051</v>
      </c>
      <c r="R19" s="26">
        <f t="shared" si="38"/>
        <v>0.44794768840964783</v>
      </c>
      <c r="S19" s="26">
        <f t="shared" si="39"/>
        <v>-0.23311161066537034</v>
      </c>
      <c r="T19" s="26">
        <f t="shared" si="40"/>
        <v>-0.11552649834201556</v>
      </c>
      <c r="U19" s="27">
        <f t="shared" si="41"/>
        <v>0.44256296414633489</v>
      </c>
    </row>
    <row r="20" spans="2:28" x14ac:dyDescent="0.25">
      <c r="B20" s="4" t="s">
        <v>17</v>
      </c>
      <c r="C20" s="7">
        <v>2459.7634260654399</v>
      </c>
      <c r="D20" s="7">
        <v>2012.27605962753</v>
      </c>
      <c r="E20" s="7">
        <v>205.764288067818</v>
      </c>
      <c r="F20" s="7">
        <v>235.53551626205402</v>
      </c>
      <c r="G20" s="17">
        <v>347.53319120407099</v>
      </c>
      <c r="H20" s="13"/>
      <c r="I20" s="4" t="s">
        <v>17</v>
      </c>
      <c r="J20" s="26">
        <f t="shared" si="32"/>
        <v>0.16984100695594526</v>
      </c>
      <c r="K20" s="26">
        <f t="shared" si="33"/>
        <v>0.16090694538098427</v>
      </c>
      <c r="L20" s="26">
        <f t="shared" si="34"/>
        <v>2.111024237685696E-2</v>
      </c>
      <c r="M20" s="26">
        <f t="shared" si="35"/>
        <v>2.2161297692483411E-2</v>
      </c>
      <c r="N20" s="27">
        <f t="shared" si="36"/>
        <v>3.5984578037983703E-2</v>
      </c>
      <c r="O20" s="13"/>
      <c r="P20" s="4" t="s">
        <v>17</v>
      </c>
      <c r="Q20" s="26">
        <f t="shared" si="37"/>
        <v>6.077779873465583</v>
      </c>
      <c r="R20" s="26">
        <f t="shared" si="38"/>
        <v>0.22237871603001591</v>
      </c>
      <c r="S20" s="26">
        <f t="shared" si="39"/>
        <v>8.7795204334208972</v>
      </c>
      <c r="T20" s="26">
        <f t="shared" si="40"/>
        <v>-0.1263980424978155</v>
      </c>
      <c r="U20" s="27">
        <f t="shared" si="41"/>
        <v>-0.32226468658716423</v>
      </c>
    </row>
    <row r="21" spans="2:28" x14ac:dyDescent="0.25">
      <c r="B21" s="4" t="s">
        <v>18</v>
      </c>
      <c r="C21" s="7">
        <v>123.52785611152599</v>
      </c>
      <c r="D21" s="7">
        <v>140.195241451263</v>
      </c>
      <c r="E21" s="7">
        <v>153.506691098213</v>
      </c>
      <c r="F21" s="7">
        <v>161.47537970542899</v>
      </c>
      <c r="G21" s="17">
        <v>148.94279623031599</v>
      </c>
      <c r="H21" s="13"/>
      <c r="I21" s="4" t="s">
        <v>18</v>
      </c>
      <c r="J21" s="26">
        <f t="shared" si="32"/>
        <v>8.5293143424974779E-3</v>
      </c>
      <c r="K21" s="26">
        <f t="shared" si="33"/>
        <v>1.1210384356035032E-2</v>
      </c>
      <c r="L21" s="26">
        <f t="shared" si="34"/>
        <v>1.574891097955991E-2</v>
      </c>
      <c r="M21" s="26">
        <f t="shared" si="35"/>
        <v>1.5193054603609781E-2</v>
      </c>
      <c r="N21" s="27">
        <f t="shared" si="36"/>
        <v>1.5421962016278714E-2</v>
      </c>
      <c r="O21" s="13"/>
      <c r="P21" s="4" t="s">
        <v>18</v>
      </c>
      <c r="Q21" s="26">
        <f t="shared" si="37"/>
        <v>-0.17063557796705986</v>
      </c>
      <c r="R21" s="26">
        <f t="shared" si="38"/>
        <v>-0.11888695484383616</v>
      </c>
      <c r="S21" s="26">
        <f t="shared" si="39"/>
        <v>-8.6715761715125406E-2</v>
      </c>
      <c r="T21" s="26">
        <f t="shared" si="40"/>
        <v>-4.9349248298736659E-2</v>
      </c>
      <c r="U21" s="27">
        <f t="shared" si="41"/>
        <v>8.4143602727408062E-2</v>
      </c>
    </row>
    <row r="22" spans="2:28" x14ac:dyDescent="0.25">
      <c r="B22" s="5" t="s">
        <v>19</v>
      </c>
      <c r="C22" s="6">
        <f>SUM(C23:C25)</f>
        <v>1716.1976902484898</v>
      </c>
      <c r="D22" s="6">
        <f t="shared" ref="D22" si="46">SUM(D23:D25)</f>
        <v>1955.3546833992</v>
      </c>
      <c r="E22" s="6">
        <f t="shared" ref="E22" si="47">SUM(E23:E25)</f>
        <v>2211.1495717763901</v>
      </c>
      <c r="F22" s="6">
        <f t="shared" ref="F22" si="48">SUM(F23:F25)</f>
        <v>2315.2898428440121</v>
      </c>
      <c r="G22" s="16">
        <f t="shared" ref="G22" si="49">SUM(G23:G25)</f>
        <v>3171.929919719697</v>
      </c>
      <c r="H22" s="13"/>
      <c r="I22" s="5" t="s">
        <v>19</v>
      </c>
      <c r="J22" s="24">
        <f t="shared" si="32"/>
        <v>0.11849950314673732</v>
      </c>
      <c r="K22" s="24">
        <f t="shared" si="33"/>
        <v>0.15635536075522588</v>
      </c>
      <c r="L22" s="24">
        <f t="shared" si="34"/>
        <v>0.22685133474812921</v>
      </c>
      <c r="M22" s="24">
        <f t="shared" si="35"/>
        <v>0.21784327164724737</v>
      </c>
      <c r="N22" s="25">
        <f t="shared" si="36"/>
        <v>0.32843067256889902</v>
      </c>
      <c r="O22" s="13"/>
      <c r="P22" s="5" t="s">
        <v>19</v>
      </c>
      <c r="Q22" s="24">
        <f t="shared" si="37"/>
        <v>-0.4589421160981545</v>
      </c>
      <c r="R22" s="24">
        <f t="shared" si="38"/>
        <v>-0.12230875307745104</v>
      </c>
      <c r="S22" s="24">
        <f t="shared" si="39"/>
        <v>-0.11568411818097402</v>
      </c>
      <c r="T22" s="24">
        <f t="shared" si="40"/>
        <v>-4.4979366790509512E-2</v>
      </c>
      <c r="U22" s="25">
        <f t="shared" si="41"/>
        <v>-0.27006904268281751</v>
      </c>
    </row>
    <row r="23" spans="2:28" x14ac:dyDescent="0.25">
      <c r="B23" s="4" t="s">
        <v>20</v>
      </c>
      <c r="C23" s="7">
        <v>284.23399901390098</v>
      </c>
      <c r="D23" s="7">
        <v>772.65497732162498</v>
      </c>
      <c r="E23" s="7">
        <v>119.75699305534401</v>
      </c>
      <c r="F23" s="7">
        <v>99.556249141693101</v>
      </c>
      <c r="G23" s="17">
        <v>704.72008216381096</v>
      </c>
      <c r="H23" s="13"/>
      <c r="I23" s="4" t="s">
        <v>20</v>
      </c>
      <c r="J23" s="26">
        <f t="shared" si="32"/>
        <v>1.9625703875455456E-2</v>
      </c>
      <c r="K23" s="26">
        <f t="shared" si="33"/>
        <v>6.1783546864463953E-2</v>
      </c>
      <c r="L23" s="26">
        <f t="shared" si="34"/>
        <v>1.2286384452138992E-2</v>
      </c>
      <c r="M23" s="26">
        <f t="shared" si="35"/>
        <v>9.3671464473383641E-3</v>
      </c>
      <c r="N23" s="27">
        <f t="shared" si="36"/>
        <v>7.2968727688133658E-2</v>
      </c>
      <c r="O23" s="13"/>
      <c r="P23" s="4" t="s">
        <v>20</v>
      </c>
      <c r="Q23" s="26">
        <f t="shared" si="37"/>
        <v>-0.59667106670045023</v>
      </c>
      <c r="R23" s="26">
        <f t="shared" si="38"/>
        <v>-0.63213334883419003</v>
      </c>
      <c r="S23" s="26">
        <f t="shared" si="39"/>
        <v>5.4518568612068723</v>
      </c>
      <c r="T23" s="26">
        <f t="shared" si="40"/>
        <v>0.20290784443777365</v>
      </c>
      <c r="U23" s="27">
        <f t="shared" si="41"/>
        <v>-0.85872937119088455</v>
      </c>
    </row>
    <row r="24" spans="2:28" x14ac:dyDescent="0.25">
      <c r="B24" s="4" t="s">
        <v>21</v>
      </c>
      <c r="C24" s="7">
        <v>477.32123041153</v>
      </c>
      <c r="D24" s="7">
        <v>404.77423095703102</v>
      </c>
      <c r="E24" s="7">
        <v>801.283153533936</v>
      </c>
      <c r="F24" s="7">
        <v>837.72941350936901</v>
      </c>
      <c r="G24" s="17">
        <v>826.08087909221604</v>
      </c>
      <c r="H24" s="13"/>
      <c r="I24" s="4" t="s">
        <v>21</v>
      </c>
      <c r="J24" s="26">
        <f t="shared" si="32"/>
        <v>3.2957933090427313E-2</v>
      </c>
      <c r="K24" s="26">
        <f t="shared" si="33"/>
        <v>3.2366824005394458E-2</v>
      </c>
      <c r="L24" s="26">
        <f t="shared" si="34"/>
        <v>8.2207081425220679E-2</v>
      </c>
      <c r="M24" s="26">
        <f t="shared" si="35"/>
        <v>7.8821110349554552E-2</v>
      </c>
      <c r="N24" s="27">
        <f t="shared" si="36"/>
        <v>8.5534770812508848E-2</v>
      </c>
      <c r="O24" s="13"/>
      <c r="P24" s="4" t="s">
        <v>21</v>
      </c>
      <c r="Q24" s="26">
        <f t="shared" si="37"/>
        <v>-0.42218583858754799</v>
      </c>
      <c r="R24" s="26">
        <f t="shared" si="38"/>
        <v>0.17922830532707557</v>
      </c>
      <c r="S24" s="26">
        <f t="shared" si="39"/>
        <v>-0.49484245466557408</v>
      </c>
      <c r="T24" s="26">
        <f t="shared" si="40"/>
        <v>-4.3506004907663876E-2</v>
      </c>
      <c r="U24" s="27">
        <f t="shared" si="41"/>
        <v>1.4100961191540362E-2</v>
      </c>
    </row>
    <row r="25" spans="2:28" x14ac:dyDescent="0.25">
      <c r="B25" s="4" t="s">
        <v>22</v>
      </c>
      <c r="C25" s="7">
        <v>954.64246082305897</v>
      </c>
      <c r="D25" s="7">
        <v>777.92547512054398</v>
      </c>
      <c r="E25" s="7">
        <v>1290.10942518711</v>
      </c>
      <c r="F25" s="7">
        <v>1378.0041801929499</v>
      </c>
      <c r="G25" s="17">
        <v>1641.12895846367</v>
      </c>
      <c r="H25" s="13"/>
      <c r="I25" s="4" t="s">
        <v>22</v>
      </c>
      <c r="J25" s="26">
        <f t="shared" si="32"/>
        <v>6.5915866180854557E-2</v>
      </c>
      <c r="K25" s="26">
        <f t="shared" si="33"/>
        <v>6.2204989885367469E-2</v>
      </c>
      <c r="L25" s="26">
        <f t="shared" si="34"/>
        <v>0.13235786887076953</v>
      </c>
      <c r="M25" s="26">
        <f t="shared" si="35"/>
        <v>0.12965501485035444</v>
      </c>
      <c r="N25" s="27">
        <f t="shared" si="36"/>
        <v>0.16992717406825653</v>
      </c>
      <c r="O25" s="13"/>
      <c r="P25" s="4" t="s">
        <v>22</v>
      </c>
      <c r="Q25" s="26">
        <f t="shared" si="37"/>
        <v>-0.41830137363687736</v>
      </c>
      <c r="R25" s="26">
        <f t="shared" si="38"/>
        <v>0.22716441529971965</v>
      </c>
      <c r="S25" s="26">
        <f t="shared" si="39"/>
        <v>-0.39700814525270356</v>
      </c>
      <c r="T25" s="26">
        <f t="shared" si="40"/>
        <v>-6.3784098966617631E-2</v>
      </c>
      <c r="U25" s="27">
        <f t="shared" si="41"/>
        <v>-0.16033156743333699</v>
      </c>
    </row>
    <row r="26" spans="2:28" x14ac:dyDescent="0.25">
      <c r="B26" s="8" t="s">
        <v>23</v>
      </c>
      <c r="C26" s="9">
        <f>C22+C18+C15</f>
        <v>14482.74165439605</v>
      </c>
      <c r="D26" s="9">
        <f t="shared" ref="D26:G26" si="50">D22+D18+D15</f>
        <v>12505.837177276611</v>
      </c>
      <c r="E26" s="9">
        <f t="shared" si="50"/>
        <v>9747.1305347681009</v>
      </c>
      <c r="F26" s="9">
        <f t="shared" si="50"/>
        <v>10628.236646175388</v>
      </c>
      <c r="G26" s="18">
        <f t="shared" si="50"/>
        <v>9657.837055563934</v>
      </c>
      <c r="H26" s="13"/>
      <c r="I26" s="8" t="s">
        <v>23</v>
      </c>
      <c r="J26" s="28">
        <f t="shared" si="32"/>
        <v>0.99999999999999911</v>
      </c>
      <c r="K26" s="28">
        <f t="shared" si="33"/>
        <v>1.0000000000000002</v>
      </c>
      <c r="L26" s="28">
        <f t="shared" si="34"/>
        <v>1</v>
      </c>
      <c r="M26" s="28">
        <f t="shared" si="35"/>
        <v>1.0000000000000011</v>
      </c>
      <c r="N26" s="29">
        <f t="shared" si="36"/>
        <v>1.0000000000000004</v>
      </c>
      <c r="O26" s="13"/>
      <c r="P26" s="8" t="s">
        <v>23</v>
      </c>
      <c r="Q26" s="28">
        <f t="shared" si="37"/>
        <v>0.49958438634584978</v>
      </c>
      <c r="R26" s="28">
        <f t="shared" si="38"/>
        <v>0.15807853957282592</v>
      </c>
      <c r="S26" s="28">
        <f t="shared" si="39"/>
        <v>0.2830275672074134</v>
      </c>
      <c r="T26" s="28">
        <f t="shared" si="40"/>
        <v>-8.2902379834039253E-2</v>
      </c>
      <c r="U26" s="29">
        <f t="shared" si="41"/>
        <v>0.10047794190650605</v>
      </c>
    </row>
    <row r="27" spans="2:28" x14ac:dyDescent="0.25">
      <c r="H27" s="13"/>
      <c r="I27" s="13"/>
      <c r="J27" s="13"/>
      <c r="K27" s="13"/>
      <c r="L27" s="13"/>
      <c r="M27" s="13"/>
      <c r="N27" s="13"/>
      <c r="O27" s="13"/>
      <c r="P27" s="13"/>
    </row>
    <row r="28" spans="2:28" x14ac:dyDescent="0.25">
      <c r="B28" s="51" t="s">
        <v>25</v>
      </c>
      <c r="C28" s="51"/>
      <c r="D28" s="51"/>
      <c r="E28" s="51"/>
      <c r="F28" s="51"/>
      <c r="G28" s="51"/>
      <c r="H28" s="13"/>
      <c r="I28" s="51" t="s">
        <v>46</v>
      </c>
      <c r="J28" s="51"/>
      <c r="K28" s="51"/>
      <c r="L28" s="51"/>
      <c r="M28" s="51"/>
      <c r="N28" s="51"/>
      <c r="O28" s="13"/>
      <c r="P28" s="51" t="s">
        <v>49</v>
      </c>
      <c r="Q28" s="51"/>
      <c r="R28" s="51"/>
      <c r="S28" s="51"/>
      <c r="T28" s="51"/>
      <c r="U28" s="51"/>
      <c r="W28" s="51" t="s">
        <v>55</v>
      </c>
      <c r="X28" s="51"/>
      <c r="Y28" s="51"/>
      <c r="Z28" s="51"/>
      <c r="AA28" s="51"/>
      <c r="AB28" s="51"/>
    </row>
    <row r="29" spans="2:28" x14ac:dyDescent="0.25">
      <c r="B29" s="10" t="s">
        <v>40</v>
      </c>
      <c r="C29" s="2">
        <v>43100</v>
      </c>
      <c r="D29" s="2">
        <v>42735</v>
      </c>
      <c r="E29" s="2">
        <v>42369</v>
      </c>
      <c r="F29" s="2">
        <v>42004</v>
      </c>
      <c r="G29" s="2">
        <v>41639</v>
      </c>
      <c r="I29" s="10" t="s">
        <v>47</v>
      </c>
      <c r="J29" s="2">
        <v>43100</v>
      </c>
      <c r="K29" s="2">
        <v>42735</v>
      </c>
      <c r="L29" s="2">
        <v>42369</v>
      </c>
      <c r="M29" s="2">
        <v>42004</v>
      </c>
      <c r="N29" s="2">
        <v>41639</v>
      </c>
      <c r="P29" s="10"/>
      <c r="Q29" s="2" t="s">
        <v>54</v>
      </c>
      <c r="R29" s="2" t="s">
        <v>53</v>
      </c>
      <c r="S29" s="2" t="s">
        <v>52</v>
      </c>
      <c r="T29" s="2" t="s">
        <v>51</v>
      </c>
      <c r="U29" s="2" t="s">
        <v>50</v>
      </c>
      <c r="W29" s="35"/>
      <c r="X29" s="34">
        <v>2017</v>
      </c>
      <c r="Y29" s="34">
        <v>2016</v>
      </c>
      <c r="Z29" s="34">
        <v>2015</v>
      </c>
      <c r="AA29" s="34">
        <v>2014</v>
      </c>
      <c r="AB29" s="36" t="s">
        <v>67</v>
      </c>
    </row>
    <row r="30" spans="2:28" x14ac:dyDescent="0.25">
      <c r="B30" s="53" t="s">
        <v>0</v>
      </c>
      <c r="C30" s="53"/>
      <c r="D30" s="53"/>
      <c r="E30" s="53"/>
      <c r="F30" s="53"/>
      <c r="G30" s="53"/>
      <c r="I30" s="53" t="s">
        <v>0</v>
      </c>
      <c r="J30" s="53"/>
      <c r="K30" s="53"/>
      <c r="L30" s="53"/>
      <c r="M30" s="53"/>
      <c r="N30" s="53"/>
      <c r="P30" s="53" t="s">
        <v>0</v>
      </c>
      <c r="Q30" s="53"/>
      <c r="R30" s="53"/>
      <c r="S30" s="53"/>
      <c r="T30" s="53"/>
      <c r="U30" s="53"/>
      <c r="W30" s="37" t="s">
        <v>56</v>
      </c>
      <c r="X30" s="24">
        <f>+'Multi Brand &amp; Segment IS'!C33/AVERAGE('Multi Brand &amp; Segment BS'!C42:D42)</f>
        <v>0.30696945967110417</v>
      </c>
      <c r="Y30" s="24">
        <f>+'Multi Brand &amp; Segment IS'!D33/AVERAGE('Multi Brand &amp; Segment BS'!D42:E42)</f>
        <v>0.88285229202037352</v>
      </c>
      <c r="Z30" s="24">
        <f>+'Multi Brand &amp; Segment IS'!E33/AVERAGE('Multi Brand &amp; Segment BS'!E42:F42)</f>
        <v>-0.29671848013816926</v>
      </c>
      <c r="AA30" s="24">
        <f>+'Multi Brand &amp; Segment IS'!F33/AVERAGE('Multi Brand &amp; Segment BS'!F42:G42)</f>
        <v>-0.416597510373444</v>
      </c>
      <c r="AB30" s="38">
        <f>AVERAGE(X30:AA30)</f>
        <v>0.11912644029496612</v>
      </c>
    </row>
    <row r="31" spans="2:28" x14ac:dyDescent="0.25">
      <c r="B31" s="5" t="s">
        <v>1</v>
      </c>
      <c r="C31" s="6">
        <f>SUM(C32:C34)</f>
        <v>21106</v>
      </c>
      <c r="D31" s="6">
        <f t="shared" ref="D31" si="51">SUM(D32:D34)</f>
        <v>20769</v>
      </c>
      <c r="E31" s="6">
        <f t="shared" ref="E31" si="52">SUM(E32:E34)</f>
        <v>4698</v>
      </c>
      <c r="F31" s="6">
        <f t="shared" ref="F31" si="53">SUM(F32:F34)</f>
        <v>5223</v>
      </c>
      <c r="G31" s="6">
        <f t="shared" ref="G31" si="54">SUM(G32:G34)</f>
        <v>4891</v>
      </c>
      <c r="I31" s="5" t="s">
        <v>1</v>
      </c>
      <c r="J31" s="24">
        <f>C31/C$40</f>
        <v>0.8850960328776315</v>
      </c>
      <c r="K31" s="24">
        <f t="shared" ref="K31:N40" si="55">D31/D$40</f>
        <v>0.86035625517812764</v>
      </c>
      <c r="L31" s="24">
        <f t="shared" si="55"/>
        <v>0.77244327523840839</v>
      </c>
      <c r="M31" s="24">
        <f t="shared" si="55"/>
        <v>0.76437875018293577</v>
      </c>
      <c r="N31" s="25">
        <f t="shared" si="55"/>
        <v>0.71989991168678247</v>
      </c>
      <c r="P31" s="5" t="s">
        <v>1</v>
      </c>
      <c r="Q31" s="24">
        <f>+C31/G31-1</f>
        <v>3.3152729503169089</v>
      </c>
      <c r="R31" s="24">
        <f t="shared" ref="R31:R40" si="56">+C31/D31-1</f>
        <v>1.6226106215994962E-2</v>
      </c>
      <c r="S31" s="24">
        <f t="shared" ref="S31:S40" si="57">+D31/E31-1</f>
        <v>3.4208173690932311</v>
      </c>
      <c r="T31" s="24">
        <f t="shared" ref="T31:T40" si="58">+E31/F31-1</f>
        <v>-0.10051694428489377</v>
      </c>
      <c r="U31" s="25">
        <f>+F31/G31-1</f>
        <v>6.7879779186260425E-2</v>
      </c>
      <c r="W31" s="37" t="s">
        <v>57</v>
      </c>
      <c r="X31" s="24">
        <f>'Multi Brand &amp; Segment IS'!C29/AVERAGE('Multi Brand &amp; Segment BS'!C40:D40)</f>
        <v>0.11820114199974993</v>
      </c>
      <c r="Y31" s="24">
        <f>'Multi Brand &amp; Segment IS'!D29/AVERAGE('Multi Brand &amp; Segment BS'!D40:E40)</f>
        <v>7.8353517305274303E-2</v>
      </c>
      <c r="Z31" s="24">
        <f>'Multi Brand &amp; Segment IS'!E29/AVERAGE('Multi Brand &amp; Segment BS'!E40:F40)</f>
        <v>0.1943476577622919</v>
      </c>
      <c r="AA31" s="24">
        <f>'Multi Brand &amp; Segment IS'!F29/AVERAGE('Multi Brand &amp; Segment BS'!F40:G40)</f>
        <v>0.15968298231452263</v>
      </c>
      <c r="AB31" s="38">
        <f t="shared" ref="AB31:AB38" si="59">AVERAGE(X31:AA31)</f>
        <v>0.13764632484545969</v>
      </c>
    </row>
    <row r="32" spans="2:28" x14ac:dyDescent="0.25">
      <c r="B32" s="4" t="s">
        <v>2</v>
      </c>
      <c r="C32" s="7">
        <v>17751</v>
      </c>
      <c r="D32" s="7">
        <v>16868</v>
      </c>
      <c r="E32" s="7">
        <v>2394</v>
      </c>
      <c r="F32" s="7">
        <v>2245</v>
      </c>
      <c r="G32" s="7">
        <v>2005</v>
      </c>
      <c r="I32" s="4" t="s">
        <v>2</v>
      </c>
      <c r="J32" s="26">
        <f t="shared" ref="J32:J40" si="60">C32/C$40</f>
        <v>0.74440157678436636</v>
      </c>
      <c r="K32" s="26">
        <f t="shared" si="55"/>
        <v>0.69875724937862471</v>
      </c>
      <c r="L32" s="26">
        <f t="shared" si="55"/>
        <v>0.39362051956593225</v>
      </c>
      <c r="M32" s="26">
        <f t="shared" si="55"/>
        <v>0.32855261232255234</v>
      </c>
      <c r="N32" s="27">
        <f t="shared" si="55"/>
        <v>0.29511333529584927</v>
      </c>
      <c r="P32" s="4" t="s">
        <v>2</v>
      </c>
      <c r="Q32" s="26">
        <f t="shared" ref="Q32:Q40" si="61">+C32/G32-1</f>
        <v>7.8533665835411473</v>
      </c>
      <c r="R32" s="26">
        <f t="shared" si="56"/>
        <v>5.2347640502727E-2</v>
      </c>
      <c r="S32" s="26">
        <f t="shared" si="57"/>
        <v>6.0459482038429408</v>
      </c>
      <c r="T32" s="26">
        <f t="shared" si="58"/>
        <v>6.6369710467706122E-2</v>
      </c>
      <c r="U32" s="27">
        <f t="shared" ref="U32:U40" si="62">+F32/G32-1</f>
        <v>0.1197007481296759</v>
      </c>
      <c r="W32" s="39" t="s">
        <v>58</v>
      </c>
      <c r="X32" s="26">
        <f>+X30-X31</f>
        <v>0.18876831767135424</v>
      </c>
      <c r="Y32" s="26">
        <f t="shared" ref="Y32" si="63">+Y30-Y31</f>
        <v>0.80449877471509923</v>
      </c>
      <c r="Z32" s="26">
        <f t="shared" ref="Z32" si="64">+Z30-Z31</f>
        <v>-0.49106613790046116</v>
      </c>
      <c r="AA32" s="26">
        <f t="shared" ref="AA32" si="65">+AA30-AA31</f>
        <v>-0.57628049268796666</v>
      </c>
      <c r="AB32" s="40">
        <f t="shared" si="59"/>
        <v>-1.8519884550493582E-2</v>
      </c>
    </row>
    <row r="33" spans="2:28" x14ac:dyDescent="0.25">
      <c r="B33" s="4" t="s">
        <v>3</v>
      </c>
      <c r="C33" s="7">
        <v>1793</v>
      </c>
      <c r="D33" s="7">
        <v>2335</v>
      </c>
      <c r="E33" s="7">
        <v>1029</v>
      </c>
      <c r="F33" s="7">
        <v>1460</v>
      </c>
      <c r="G33" s="7">
        <v>1543</v>
      </c>
      <c r="I33" s="4" t="s">
        <v>3</v>
      </c>
      <c r="J33" s="26">
        <f t="shared" si="60"/>
        <v>7.5190807682630215E-2</v>
      </c>
      <c r="K33" s="26">
        <f t="shared" si="55"/>
        <v>9.6727423363711679E-2</v>
      </c>
      <c r="L33" s="26">
        <f t="shared" si="55"/>
        <v>0.16918776718184808</v>
      </c>
      <c r="M33" s="26">
        <f t="shared" si="55"/>
        <v>0.21366895946143713</v>
      </c>
      <c r="N33" s="27">
        <f t="shared" si="55"/>
        <v>0.22711215778628202</v>
      </c>
      <c r="P33" s="4" t="s">
        <v>3</v>
      </c>
      <c r="Q33" s="26">
        <f t="shared" si="61"/>
        <v>0.1620220349967596</v>
      </c>
      <c r="R33" s="26">
        <f t="shared" si="56"/>
        <v>-0.23211991434689505</v>
      </c>
      <c r="S33" s="26">
        <f t="shared" si="57"/>
        <v>1.2691933916423714</v>
      </c>
      <c r="T33" s="26">
        <f t="shared" si="58"/>
        <v>-0.29520547945205478</v>
      </c>
      <c r="U33" s="27">
        <f t="shared" si="62"/>
        <v>-5.379131561892414E-2</v>
      </c>
      <c r="W33" s="37" t="s">
        <v>59</v>
      </c>
      <c r="X33" s="24">
        <f>+'Multi Brand &amp; Segment IS'!C33/'Multi Brand &amp; Segment IS'!C20</f>
        <v>5.9928365510614132E-2</v>
      </c>
      <c r="Y33" s="24">
        <f>+'Multi Brand &amp; Segment IS'!D33/'Multi Brand &amp; Segment IS'!D20</f>
        <v>4.5688847235238986E-2</v>
      </c>
      <c r="Z33" s="24">
        <f>+'Multi Brand &amp; Segment IS'!E33/'Multi Brand &amp; Segment IS'!E20</f>
        <v>5.9298633163053983E-2</v>
      </c>
      <c r="AA33" s="24">
        <f>+'Multi Brand &amp; Segment IS'!F33/'Multi Brand &amp; Segment IS'!F20</f>
        <v>5.4581037982023774E-2</v>
      </c>
      <c r="AB33" s="38">
        <f t="shared" si="59"/>
        <v>5.4874220972732715E-2</v>
      </c>
    </row>
    <row r="34" spans="2:28" x14ac:dyDescent="0.25">
      <c r="B34" s="4" t="s">
        <v>4</v>
      </c>
      <c r="C34" s="7">
        <v>1562</v>
      </c>
      <c r="D34" s="7">
        <v>1566</v>
      </c>
      <c r="E34" s="7">
        <v>1275</v>
      </c>
      <c r="F34" s="7">
        <v>1518</v>
      </c>
      <c r="G34" s="7">
        <v>1343</v>
      </c>
      <c r="I34" s="4" t="s">
        <v>4</v>
      </c>
      <c r="J34" s="26">
        <f t="shared" si="60"/>
        <v>6.5503648410634913E-2</v>
      </c>
      <c r="K34" s="26">
        <f t="shared" si="55"/>
        <v>6.487158243579122E-2</v>
      </c>
      <c r="L34" s="26">
        <f t="shared" si="55"/>
        <v>0.20963498849062809</v>
      </c>
      <c r="M34" s="26">
        <f t="shared" si="55"/>
        <v>0.2221571783989463</v>
      </c>
      <c r="N34" s="27">
        <f t="shared" si="55"/>
        <v>0.19767441860465115</v>
      </c>
      <c r="P34" s="4" t="s">
        <v>4</v>
      </c>
      <c r="Q34" s="26">
        <f t="shared" si="61"/>
        <v>0.1630677587490692</v>
      </c>
      <c r="R34" s="26">
        <f t="shared" si="56"/>
        <v>-2.5542784163473664E-3</v>
      </c>
      <c r="S34" s="26">
        <f t="shared" si="57"/>
        <v>0.22823529411764709</v>
      </c>
      <c r="T34" s="26">
        <f t="shared" si="58"/>
        <v>-0.16007905138339917</v>
      </c>
      <c r="U34" s="27">
        <f t="shared" si="62"/>
        <v>0.13030528667163077</v>
      </c>
      <c r="W34" s="37" t="s">
        <v>60</v>
      </c>
      <c r="X34" s="42">
        <f>+'Multi Brand &amp; Segment IS'!C20/AVERAGE('Multi Brand &amp; Segment BS'!C31:D31)</f>
        <v>1.0934447761194031</v>
      </c>
      <c r="Y34" s="42">
        <f>+'Multi Brand &amp; Segment IS'!D20/AVERAGE('Multi Brand &amp; Segment BS'!D31:E31)</f>
        <v>1.3407154356618369</v>
      </c>
      <c r="Z34" s="42">
        <f>+'Multi Brand &amp; Segment IS'!E20/AVERAGE('Multi Brand &amp; Segment BS'!E31:F31)</f>
        <v>2.9202701340590664</v>
      </c>
      <c r="AA34" s="42">
        <f>+'Multi Brand &amp; Segment IS'!F20/AVERAGE('Multi Brand &amp; Segment BS'!F31:G31)</f>
        <v>2.7280996638323116</v>
      </c>
      <c r="AB34" s="43">
        <f t="shared" si="59"/>
        <v>2.0206325024181546</v>
      </c>
    </row>
    <row r="35" spans="2:28" x14ac:dyDescent="0.25">
      <c r="B35" s="5" t="s">
        <v>5</v>
      </c>
      <c r="C35" s="6">
        <f>SUM(C36:C38)</f>
        <v>2740</v>
      </c>
      <c r="D35" s="6">
        <f t="shared" ref="D35" si="66">SUM(D36:D38)</f>
        <v>3371</v>
      </c>
      <c r="E35" s="6">
        <f t="shared" ref="E35" si="67">SUM(E36:E38)</f>
        <v>1384</v>
      </c>
      <c r="F35" s="6">
        <f t="shared" ref="F35" si="68">SUM(F36:F38)</f>
        <v>1610</v>
      </c>
      <c r="G35" s="6">
        <f t="shared" ref="G35" si="69">SUM(G36:G38)</f>
        <v>1903</v>
      </c>
      <c r="I35" s="5" t="s">
        <v>5</v>
      </c>
      <c r="J35" s="24">
        <f t="shared" si="60"/>
        <v>0.11490396712236853</v>
      </c>
      <c r="K35" s="24">
        <f t="shared" si="55"/>
        <v>0.13964374482187242</v>
      </c>
      <c r="L35" s="24">
        <f t="shared" si="55"/>
        <v>0.22755672476159158</v>
      </c>
      <c r="M35" s="24">
        <f t="shared" si="55"/>
        <v>0.23562124981706425</v>
      </c>
      <c r="N35" s="25">
        <f t="shared" si="55"/>
        <v>0.28010008831321753</v>
      </c>
      <c r="P35" s="5" t="s">
        <v>5</v>
      </c>
      <c r="Q35" s="24">
        <f t="shared" si="61"/>
        <v>0.439831844456122</v>
      </c>
      <c r="R35" s="24">
        <f t="shared" si="56"/>
        <v>-0.1871848116285969</v>
      </c>
      <c r="S35" s="24">
        <f t="shared" si="57"/>
        <v>1.4356936416184971</v>
      </c>
      <c r="T35" s="24">
        <f t="shared" si="58"/>
        <v>-0.14037267080745341</v>
      </c>
      <c r="U35" s="25">
        <f t="shared" si="62"/>
        <v>-0.15396741986337359</v>
      </c>
      <c r="W35" s="39" t="s">
        <v>61</v>
      </c>
      <c r="X35" s="44">
        <f>+C39/C49</f>
        <v>6.5954882038918541E-2</v>
      </c>
      <c r="Y35" s="44">
        <f t="shared" ref="Y35" si="70">+D39/D49</f>
        <v>0.16669904798911989</v>
      </c>
      <c r="Z35" s="44">
        <f t="shared" ref="Z35" si="71">+E39/E49</f>
        <v>2.9693782864212804E-2</v>
      </c>
      <c r="AA35" s="44">
        <f t="shared" ref="AA35" si="72">+F39/F49</f>
        <v>3.4233048057932848E-2</v>
      </c>
      <c r="AB35" s="45">
        <f t="shared" si="59"/>
        <v>7.4145190237546024E-2</v>
      </c>
    </row>
    <row r="36" spans="2:28" x14ac:dyDescent="0.25">
      <c r="B36" s="4" t="s">
        <v>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I36" s="4" t="s">
        <v>6</v>
      </c>
      <c r="J36" s="26">
        <f t="shared" si="60"/>
        <v>0</v>
      </c>
      <c r="K36" s="26">
        <f t="shared" si="55"/>
        <v>0</v>
      </c>
      <c r="L36" s="26">
        <f t="shared" si="55"/>
        <v>0</v>
      </c>
      <c r="M36" s="26">
        <f t="shared" si="55"/>
        <v>0</v>
      </c>
      <c r="N36" s="27">
        <f t="shared" si="55"/>
        <v>0</v>
      </c>
      <c r="P36" s="4" t="s">
        <v>6</v>
      </c>
      <c r="Q36" s="26"/>
      <c r="R36" s="26"/>
      <c r="S36" s="26"/>
      <c r="T36" s="26"/>
      <c r="U36" s="27"/>
      <c r="W36" s="39" t="s">
        <v>62</v>
      </c>
      <c r="X36" s="44">
        <f>+C35/C49</f>
        <v>0.47184432581367314</v>
      </c>
      <c r="Y36" s="44">
        <f t="shared" ref="Y36" si="73">+D35/D49</f>
        <v>0.65494462793860497</v>
      </c>
      <c r="Z36" s="44">
        <f>+E35/E49</f>
        <v>0.42808536962573462</v>
      </c>
      <c r="AA36" s="44">
        <f t="shared" ref="AA36" si="74">+F35/F49</f>
        <v>0.52995391705069128</v>
      </c>
      <c r="AB36" s="45">
        <f t="shared" si="59"/>
        <v>0.52120706010717599</v>
      </c>
    </row>
    <row r="37" spans="2:28" x14ac:dyDescent="0.25">
      <c r="B37" s="4" t="s">
        <v>7</v>
      </c>
      <c r="C37" s="7">
        <v>1973</v>
      </c>
      <c r="D37" s="7">
        <v>1695</v>
      </c>
      <c r="E37" s="7">
        <v>1103</v>
      </c>
      <c r="F37" s="7">
        <v>1100</v>
      </c>
      <c r="G37" s="7">
        <v>1081</v>
      </c>
      <c r="I37" s="4" t="s">
        <v>7</v>
      </c>
      <c r="J37" s="26">
        <f t="shared" si="60"/>
        <v>8.2739243478990185E-2</v>
      </c>
      <c r="K37" s="26">
        <f t="shared" si="55"/>
        <v>7.0215410107705059E-2</v>
      </c>
      <c r="L37" s="26">
        <f t="shared" si="55"/>
        <v>0.18135481749424531</v>
      </c>
      <c r="M37" s="26">
        <f t="shared" si="55"/>
        <v>0.16098346260793209</v>
      </c>
      <c r="N37" s="27">
        <f t="shared" si="55"/>
        <v>0.15911098027671475</v>
      </c>
      <c r="P37" s="4" t="s">
        <v>7</v>
      </c>
      <c r="Q37" s="26">
        <f t="shared" si="61"/>
        <v>0.8251618871415356</v>
      </c>
      <c r="R37" s="26">
        <f t="shared" si="56"/>
        <v>0.16401179941002941</v>
      </c>
      <c r="S37" s="26">
        <f t="shared" si="57"/>
        <v>0.53671804170444237</v>
      </c>
      <c r="T37" s="26">
        <f t="shared" si="58"/>
        <v>2.7272727272726893E-3</v>
      </c>
      <c r="U37" s="27">
        <f t="shared" si="62"/>
        <v>1.7576318223866849E-2</v>
      </c>
      <c r="W37" s="39" t="s">
        <v>63</v>
      </c>
      <c r="X37" s="44">
        <f>+(C39+C37+C36)/C49</f>
        <v>0.40571723781642843</v>
      </c>
      <c r="Y37" s="44">
        <f t="shared" ref="Y37" si="75">+(D39+D37+D36)/D49</f>
        <v>0.49601709733825528</v>
      </c>
      <c r="Z37" s="44">
        <f t="shared" ref="Z37" si="76">+(E39+E37+E36)/E49</f>
        <v>0.37086297556449116</v>
      </c>
      <c r="AA37" s="44">
        <f t="shared" ref="AA37" si="77">+(F39+F37+F36)/F49</f>
        <v>0.39631336405529954</v>
      </c>
      <c r="AB37" s="45">
        <f t="shared" si="59"/>
        <v>0.4172276686936186</v>
      </c>
    </row>
    <row r="38" spans="2:28" x14ac:dyDescent="0.25">
      <c r="B38" s="4" t="s">
        <v>8</v>
      </c>
      <c r="C38" s="7">
        <v>767</v>
      </c>
      <c r="D38" s="7">
        <v>1676</v>
      </c>
      <c r="E38" s="7">
        <v>281</v>
      </c>
      <c r="F38" s="7">
        <v>510</v>
      </c>
      <c r="G38" s="7">
        <v>822</v>
      </c>
      <c r="I38" s="4" t="s">
        <v>8</v>
      </c>
      <c r="J38" s="26">
        <f t="shared" si="60"/>
        <v>3.2164723643378343E-2</v>
      </c>
      <c r="K38" s="26">
        <f t="shared" si="55"/>
        <v>6.9428334714167358E-2</v>
      </c>
      <c r="L38" s="26">
        <f t="shared" si="55"/>
        <v>4.6201907267346271E-2</v>
      </c>
      <c r="M38" s="26">
        <f t="shared" si="55"/>
        <v>7.4637787209132153E-2</v>
      </c>
      <c r="N38" s="27">
        <f t="shared" si="55"/>
        <v>0.1209891080365028</v>
      </c>
      <c r="P38" s="4" t="s">
        <v>8</v>
      </c>
      <c r="Q38" s="26">
        <f t="shared" si="61"/>
        <v>-6.690997566909973E-2</v>
      </c>
      <c r="R38" s="26">
        <f t="shared" si="56"/>
        <v>-0.54236276849642007</v>
      </c>
      <c r="S38" s="26">
        <f t="shared" si="57"/>
        <v>4.9644128113879002</v>
      </c>
      <c r="T38" s="26">
        <f t="shared" si="58"/>
        <v>-0.44901960784313721</v>
      </c>
      <c r="U38" s="27">
        <f t="shared" si="62"/>
        <v>-0.37956204379562042</v>
      </c>
      <c r="W38" s="37" t="s">
        <v>64</v>
      </c>
      <c r="X38" s="42">
        <f>+'Multi Brand &amp; Segment IS'!C20/AVERAGE('Multi Brand &amp; Segment BS'!C37:D37)</f>
        <v>12.48309705561614</v>
      </c>
      <c r="Y38" s="42">
        <f>+'Multi Brand &amp; Segment IS'!D20/AVERAGE('Multi Brand &amp; Segment BS'!D37:E37)</f>
        <v>12.203002144388849</v>
      </c>
      <c r="Z38" s="42">
        <f>+'Multi Brand &amp; Segment IS'!E20/AVERAGE('Multi Brand &amp; Segment BS'!E37:F37)</f>
        <v>13.151157512482978</v>
      </c>
      <c r="AA38" s="42">
        <f>+'Multi Brand &amp; Segment IS'!F20/AVERAGE('Multi Brand &amp; Segment BS'!F37:G37)</f>
        <v>12.651077487391104</v>
      </c>
      <c r="AB38" s="43">
        <f t="shared" si="59"/>
        <v>12.622083549969769</v>
      </c>
    </row>
    <row r="39" spans="2:28" x14ac:dyDescent="0.25">
      <c r="B39" s="4" t="s">
        <v>9</v>
      </c>
      <c r="C39" s="7">
        <v>383</v>
      </c>
      <c r="D39" s="7">
        <v>858</v>
      </c>
      <c r="E39" s="7">
        <v>96</v>
      </c>
      <c r="F39" s="7">
        <v>104</v>
      </c>
      <c r="G39" s="7">
        <v>126</v>
      </c>
      <c r="I39" s="4" t="s">
        <v>9</v>
      </c>
      <c r="J39" s="26">
        <f t="shared" si="60"/>
        <v>1.6061393944477063E-2</v>
      </c>
      <c r="K39" s="26">
        <f t="shared" si="55"/>
        <v>3.5542667771333886E-2</v>
      </c>
      <c r="L39" s="26">
        <f t="shared" si="55"/>
        <v>1.5784281486353174E-2</v>
      </c>
      <c r="M39" s="26">
        <f t="shared" si="55"/>
        <v>1.5220254646568124E-2</v>
      </c>
      <c r="N39" s="27">
        <f t="shared" si="55"/>
        <v>1.8545775684427435E-2</v>
      </c>
      <c r="P39" s="4" t="s">
        <v>9</v>
      </c>
      <c r="Q39" s="26">
        <f t="shared" si="61"/>
        <v>2.0396825396825395</v>
      </c>
      <c r="R39" s="26">
        <f t="shared" si="56"/>
        <v>-0.55361305361305368</v>
      </c>
      <c r="S39" s="26">
        <f t="shared" si="57"/>
        <v>7.9375</v>
      </c>
      <c r="T39" s="26">
        <f t="shared" si="58"/>
        <v>-7.6923076923076872E-2</v>
      </c>
      <c r="U39" s="27">
        <f t="shared" si="62"/>
        <v>-0.17460317460317465</v>
      </c>
      <c r="W39" s="39" t="s">
        <v>65</v>
      </c>
      <c r="X39" s="44">
        <f>+(C49+C45)/C42</f>
        <v>5.6571747627024012</v>
      </c>
      <c r="Y39" s="44">
        <f t="shared" ref="Y39" si="78">+(D49+D45)/D42</f>
        <v>3.5062535000933357</v>
      </c>
      <c r="Z39" s="44">
        <f t="shared" ref="Z39" si="79">+(E49+E45)/E42</f>
        <v>-2.6941504178272981</v>
      </c>
      <c r="AA39" s="44">
        <f t="shared" ref="AA39" si="80">+(F49+F45)/F42</f>
        <v>-4.1059090909090905</v>
      </c>
      <c r="AB39" s="45">
        <f>AVERAGE(X39:AA39)</f>
        <v>0.59084218851483694</v>
      </c>
    </row>
    <row r="40" spans="2:28" x14ac:dyDescent="0.25">
      <c r="B40" s="8" t="s">
        <v>10</v>
      </c>
      <c r="C40" s="9">
        <f>C35+C31</f>
        <v>23846</v>
      </c>
      <c r="D40" s="9">
        <f t="shared" ref="D40:G40" si="81">D35+D31</f>
        <v>24140</v>
      </c>
      <c r="E40" s="9">
        <f t="shared" si="81"/>
        <v>6082</v>
      </c>
      <c r="F40" s="9">
        <f t="shared" si="81"/>
        <v>6833</v>
      </c>
      <c r="G40" s="9">
        <f t="shared" si="81"/>
        <v>6794</v>
      </c>
      <c r="I40" s="8" t="s">
        <v>10</v>
      </c>
      <c r="J40" s="28">
        <f t="shared" si="60"/>
        <v>1</v>
      </c>
      <c r="K40" s="28">
        <f t="shared" si="55"/>
        <v>1</v>
      </c>
      <c r="L40" s="28">
        <f t="shared" si="55"/>
        <v>1</v>
      </c>
      <c r="M40" s="28">
        <f t="shared" si="55"/>
        <v>1</v>
      </c>
      <c r="N40" s="29">
        <f t="shared" si="55"/>
        <v>1</v>
      </c>
      <c r="P40" s="8" t="s">
        <v>10</v>
      </c>
      <c r="Q40" s="28">
        <f t="shared" si="61"/>
        <v>2.5098616426258462</v>
      </c>
      <c r="R40" s="28">
        <f t="shared" si="56"/>
        <v>-1.2178956089478055E-2</v>
      </c>
      <c r="S40" s="28">
        <f t="shared" si="57"/>
        <v>2.9690891154225585</v>
      </c>
      <c r="T40" s="28">
        <f t="shared" si="58"/>
        <v>-0.1099078003805064</v>
      </c>
      <c r="U40" s="29">
        <f t="shared" si="62"/>
        <v>5.7403591404179277E-3</v>
      </c>
      <c r="W40" s="41" t="s">
        <v>66</v>
      </c>
      <c r="X40" s="46">
        <f>+C31/C42</f>
        <v>5.8922389726409827</v>
      </c>
      <c r="Y40" s="46">
        <f t="shared" ref="Y40" si="82">+D31/D42</f>
        <v>3.8769833862236327</v>
      </c>
      <c r="Z40" s="46">
        <f t="shared" ref="Z40" si="83">+E31/E42</f>
        <v>-1.3086350974930363</v>
      </c>
      <c r="AA40" s="46">
        <f t="shared" ref="AA40" si="84">+F31/F42</f>
        <v>-2.374090909090909</v>
      </c>
      <c r="AB40" s="47">
        <f>AVERAGE(X40:AA40)</f>
        <v>1.5216240880701675</v>
      </c>
    </row>
    <row r="41" spans="2:28" x14ac:dyDescent="0.25">
      <c r="B41" s="53" t="s">
        <v>11</v>
      </c>
      <c r="C41" s="53"/>
      <c r="D41" s="53"/>
      <c r="E41" s="53"/>
      <c r="F41" s="53"/>
      <c r="G41" s="53"/>
      <c r="I41" s="53" t="s">
        <v>11</v>
      </c>
      <c r="J41" s="53"/>
      <c r="K41" s="53"/>
      <c r="L41" s="53"/>
      <c r="M41" s="53"/>
      <c r="N41" s="53"/>
      <c r="P41" s="53" t="s">
        <v>11</v>
      </c>
      <c r="Q41" s="53"/>
      <c r="R41" s="53"/>
      <c r="S41" s="53"/>
      <c r="T41" s="53"/>
      <c r="U41" s="53"/>
    </row>
    <row r="42" spans="2:28" x14ac:dyDescent="0.25">
      <c r="B42" s="5" t="s">
        <v>12</v>
      </c>
      <c r="C42" s="6">
        <f>SUM(C43:C44)</f>
        <v>3582</v>
      </c>
      <c r="D42" s="6">
        <f t="shared" ref="D42" si="85">SUM(D43:D44)</f>
        <v>5357</v>
      </c>
      <c r="E42" s="6">
        <f t="shared" ref="E42" si="86">SUM(E43:E44)</f>
        <v>-3590</v>
      </c>
      <c r="F42" s="6">
        <f t="shared" ref="F42" si="87">SUM(F43:F44)</f>
        <v>-2200</v>
      </c>
      <c r="G42" s="6">
        <f t="shared" ref="G42" si="88">SUM(G43:G44)</f>
        <v>-1415</v>
      </c>
      <c r="I42" s="5" t="s">
        <v>12</v>
      </c>
      <c r="J42" s="24">
        <f>C42/C$40</f>
        <v>0.15021387234756353</v>
      </c>
      <c r="K42" s="24">
        <f t="shared" ref="K42:N53" si="89">D42/D$40</f>
        <v>0.22191383595691797</v>
      </c>
      <c r="L42" s="24">
        <f t="shared" si="89"/>
        <v>-0.59026635975008224</v>
      </c>
      <c r="M42" s="24">
        <f t="shared" si="89"/>
        <v>-0.32196692521586417</v>
      </c>
      <c r="N42" s="25">
        <f t="shared" si="89"/>
        <v>-0.20827200471003826</v>
      </c>
      <c r="P42" s="5" t="s">
        <v>12</v>
      </c>
      <c r="Q42" s="24">
        <f>+C42/G42-1</f>
        <v>-3.5314487632508835</v>
      </c>
      <c r="R42" s="24">
        <f t="shared" ref="R42:R53" si="90">+C42/D42-1</f>
        <v>-0.33134216912450998</v>
      </c>
      <c r="S42" s="24">
        <f t="shared" ref="S42:S53" si="91">+D42/E42-1</f>
        <v>-2.4922005571030641</v>
      </c>
      <c r="T42" s="24">
        <f t="shared" ref="T42:T53" si="92">+E42/F42-1</f>
        <v>0.63181818181818183</v>
      </c>
      <c r="U42" s="25">
        <f>+F42/G42-1</f>
        <v>0.55477031802120136</v>
      </c>
    </row>
    <row r="43" spans="2:28" x14ac:dyDescent="0.25">
      <c r="B43" s="4" t="s">
        <v>13</v>
      </c>
      <c r="C43" s="7">
        <v>5</v>
      </c>
      <c r="D43" s="7">
        <v>5</v>
      </c>
      <c r="E43" s="7">
        <v>5</v>
      </c>
      <c r="F43" s="7">
        <v>5</v>
      </c>
      <c r="G43" s="7">
        <v>5</v>
      </c>
      <c r="I43" s="4" t="s">
        <v>13</v>
      </c>
      <c r="J43" s="26">
        <f t="shared" ref="J43:J53" si="93">C43/C$40</f>
        <v>2.0967877212111046E-4</v>
      </c>
      <c r="K43" s="26">
        <f t="shared" si="89"/>
        <v>2.0712510356255177E-4</v>
      </c>
      <c r="L43" s="26">
        <f t="shared" si="89"/>
        <v>8.2209799408089446E-4</v>
      </c>
      <c r="M43" s="26">
        <f t="shared" si="89"/>
        <v>7.3174301185423675E-4</v>
      </c>
      <c r="N43" s="27">
        <f t="shared" si="89"/>
        <v>7.3594347954077132E-4</v>
      </c>
      <c r="P43" s="4" t="s">
        <v>13</v>
      </c>
      <c r="Q43" s="26">
        <f t="shared" ref="Q43:Q53" si="94">+C43/G43-1</f>
        <v>0</v>
      </c>
      <c r="R43" s="26">
        <f t="shared" si="90"/>
        <v>0</v>
      </c>
      <c r="S43" s="26">
        <f t="shared" si="91"/>
        <v>0</v>
      </c>
      <c r="T43" s="26">
        <f t="shared" si="92"/>
        <v>0</v>
      </c>
      <c r="U43" s="27">
        <f t="shared" ref="U43:U53" si="95">+F43/G43-1</f>
        <v>0</v>
      </c>
    </row>
    <row r="44" spans="2:28" x14ac:dyDescent="0.25">
      <c r="B44" s="4" t="s">
        <v>14</v>
      </c>
      <c r="C44" s="7">
        <v>3577</v>
      </c>
      <c r="D44" s="7">
        <v>5352</v>
      </c>
      <c r="E44" s="7">
        <v>-3595</v>
      </c>
      <c r="F44" s="7">
        <v>-2205</v>
      </c>
      <c r="G44" s="7">
        <v>-1420</v>
      </c>
      <c r="I44" s="4" t="s">
        <v>14</v>
      </c>
      <c r="J44" s="26">
        <f t="shared" si="93"/>
        <v>0.15000419357544242</v>
      </c>
      <c r="K44" s="26">
        <f t="shared" si="89"/>
        <v>0.22170671085335542</v>
      </c>
      <c r="L44" s="26">
        <f t="shared" si="89"/>
        <v>-0.59108845774416308</v>
      </c>
      <c r="M44" s="26">
        <f t="shared" si="89"/>
        <v>-0.32269866822771842</v>
      </c>
      <c r="N44" s="27">
        <f t="shared" si="89"/>
        <v>-0.20900794818957905</v>
      </c>
      <c r="P44" s="4" t="s">
        <v>14</v>
      </c>
      <c r="Q44" s="26">
        <f t="shared" si="94"/>
        <v>-3.5190140845070421</v>
      </c>
      <c r="R44" s="26">
        <f t="shared" si="90"/>
        <v>-0.3316517189835575</v>
      </c>
      <c r="S44" s="26">
        <f t="shared" si="91"/>
        <v>-2.4887343532684283</v>
      </c>
      <c r="T44" s="26">
        <f t="shared" si="92"/>
        <v>0.63038548752834478</v>
      </c>
      <c r="U44" s="27">
        <f t="shared" si="95"/>
        <v>0.55281690140845074</v>
      </c>
    </row>
    <row r="45" spans="2:28" x14ac:dyDescent="0.25">
      <c r="B45" s="5" t="s">
        <v>15</v>
      </c>
      <c r="C45" s="6">
        <f>SUM(C46:C47)</f>
        <v>14457</v>
      </c>
      <c r="D45" s="6">
        <f t="shared" ref="D45" si="96">SUM(D46:D47)</f>
        <v>13636</v>
      </c>
      <c r="E45" s="6">
        <f t="shared" ref="E45" si="97">SUM(E46:E47)</f>
        <v>6439</v>
      </c>
      <c r="F45" s="6">
        <f t="shared" ref="F45" si="98">SUM(F46:F47)</f>
        <v>5995</v>
      </c>
      <c r="G45" s="6">
        <f t="shared" ref="G45" si="99">SUM(G46:G47)</f>
        <v>5534</v>
      </c>
      <c r="I45" s="5" t="s">
        <v>15</v>
      </c>
      <c r="J45" s="24">
        <f t="shared" si="93"/>
        <v>0.60626520171097875</v>
      </c>
      <c r="K45" s="24">
        <f t="shared" si="89"/>
        <v>0.56487158243579116</v>
      </c>
      <c r="L45" s="24">
        <f t="shared" si="89"/>
        <v>1.0586977967773759</v>
      </c>
      <c r="M45" s="24">
        <f t="shared" si="89"/>
        <v>0.87735987121322989</v>
      </c>
      <c r="N45" s="25">
        <f t="shared" si="89"/>
        <v>0.81454224315572565</v>
      </c>
      <c r="P45" s="5" t="s">
        <v>15</v>
      </c>
      <c r="Q45" s="24">
        <f t="shared" si="94"/>
        <v>1.6123960968558007</v>
      </c>
      <c r="R45" s="24">
        <f t="shared" si="90"/>
        <v>6.0208272220592551E-2</v>
      </c>
      <c r="S45" s="24">
        <f t="shared" si="91"/>
        <v>1.1177201428793291</v>
      </c>
      <c r="T45" s="24">
        <f t="shared" si="92"/>
        <v>7.406171809841533E-2</v>
      </c>
      <c r="U45" s="25">
        <f t="shared" si="95"/>
        <v>8.3303216479942099E-2</v>
      </c>
    </row>
    <row r="46" spans="2:28" x14ac:dyDescent="0.25">
      <c r="B46" s="4" t="s">
        <v>16</v>
      </c>
      <c r="C46" s="7">
        <v>7840</v>
      </c>
      <c r="D46" s="7">
        <v>8197</v>
      </c>
      <c r="E46" s="7">
        <v>3807</v>
      </c>
      <c r="F46" s="7">
        <v>3447</v>
      </c>
      <c r="G46" s="7">
        <v>3147</v>
      </c>
      <c r="I46" s="4" t="s">
        <v>16</v>
      </c>
      <c r="J46" s="26">
        <f t="shared" si="93"/>
        <v>0.32877631468590118</v>
      </c>
      <c r="K46" s="26">
        <f t="shared" si="89"/>
        <v>0.33956089478044738</v>
      </c>
      <c r="L46" s="26">
        <f t="shared" si="89"/>
        <v>0.62594541269319304</v>
      </c>
      <c r="M46" s="26">
        <f t="shared" si="89"/>
        <v>0.50446363237231084</v>
      </c>
      <c r="N46" s="27">
        <f t="shared" si="89"/>
        <v>0.46320282602296142</v>
      </c>
      <c r="P46" s="4" t="s">
        <v>16</v>
      </c>
      <c r="Q46" s="26">
        <f t="shared" si="94"/>
        <v>1.4912615189068954</v>
      </c>
      <c r="R46" s="26">
        <f t="shared" si="90"/>
        <v>-4.3552519214346663E-2</v>
      </c>
      <c r="S46" s="26">
        <f t="shared" si="91"/>
        <v>1.1531389545573942</v>
      </c>
      <c r="T46" s="26">
        <f t="shared" si="92"/>
        <v>0.10443864229765021</v>
      </c>
      <c r="U46" s="27">
        <f t="shared" si="95"/>
        <v>9.5328884652049473E-2</v>
      </c>
    </row>
    <row r="47" spans="2:28" x14ac:dyDescent="0.25">
      <c r="B47" s="4" t="s">
        <v>17</v>
      </c>
      <c r="C47" s="7">
        <v>6617</v>
      </c>
      <c r="D47" s="7">
        <v>5439</v>
      </c>
      <c r="E47" s="7">
        <v>2632</v>
      </c>
      <c r="F47" s="7">
        <v>2548</v>
      </c>
      <c r="G47" s="7">
        <v>2387</v>
      </c>
      <c r="I47" s="4" t="s">
        <v>17</v>
      </c>
      <c r="J47" s="26">
        <f t="shared" si="93"/>
        <v>0.27748888702507757</v>
      </c>
      <c r="K47" s="26">
        <f t="shared" si="89"/>
        <v>0.22531068765534382</v>
      </c>
      <c r="L47" s="26">
        <f t="shared" si="89"/>
        <v>0.43275238408418282</v>
      </c>
      <c r="M47" s="26">
        <f t="shared" si="89"/>
        <v>0.37289623884091905</v>
      </c>
      <c r="N47" s="27">
        <f t="shared" si="89"/>
        <v>0.35133941713276423</v>
      </c>
      <c r="P47" s="4" t="s">
        <v>17</v>
      </c>
      <c r="Q47" s="26">
        <f t="shared" si="94"/>
        <v>1.7720988688730626</v>
      </c>
      <c r="R47" s="26">
        <f t="shared" si="90"/>
        <v>0.21658393086964511</v>
      </c>
      <c r="S47" s="26">
        <f t="shared" si="91"/>
        <v>1.0664893617021276</v>
      </c>
      <c r="T47" s="26">
        <f t="shared" si="92"/>
        <v>3.2967032967033072E-2</v>
      </c>
      <c r="U47" s="27">
        <f t="shared" si="95"/>
        <v>6.7448680351906098E-2</v>
      </c>
    </row>
    <row r="48" spans="2:28" x14ac:dyDescent="0.25">
      <c r="B48" s="4" t="s">
        <v>18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I48" s="4" t="s">
        <v>18</v>
      </c>
      <c r="J48" s="26">
        <f t="shared" si="93"/>
        <v>0</v>
      </c>
      <c r="K48" s="26">
        <f t="shared" si="89"/>
        <v>0</v>
      </c>
      <c r="L48" s="26">
        <f t="shared" si="89"/>
        <v>0</v>
      </c>
      <c r="M48" s="26">
        <f t="shared" si="89"/>
        <v>0</v>
      </c>
      <c r="N48" s="27">
        <f t="shared" si="89"/>
        <v>0</v>
      </c>
      <c r="P48" s="4" t="s">
        <v>18</v>
      </c>
      <c r="Q48" s="26"/>
      <c r="R48" s="26"/>
      <c r="S48" s="26"/>
      <c r="T48" s="26"/>
      <c r="U48" s="27"/>
    </row>
    <row r="49" spans="2:21" x14ac:dyDescent="0.25">
      <c r="B49" s="5" t="s">
        <v>19</v>
      </c>
      <c r="C49" s="6">
        <f>SUM(C50:C52)</f>
        <v>5807</v>
      </c>
      <c r="D49" s="6">
        <f t="shared" ref="D49" si="100">SUM(D50:D52)</f>
        <v>5147</v>
      </c>
      <c r="E49" s="6">
        <f t="shared" ref="E49" si="101">SUM(E50:E52)</f>
        <v>3233</v>
      </c>
      <c r="F49" s="6">
        <f t="shared" ref="F49" si="102">SUM(F50:F52)</f>
        <v>3038</v>
      </c>
      <c r="G49" s="6">
        <f t="shared" ref="G49" si="103">SUM(G50:G52)</f>
        <v>2675</v>
      </c>
      <c r="I49" s="5" t="s">
        <v>19</v>
      </c>
      <c r="J49" s="24">
        <f t="shared" si="93"/>
        <v>0.24352092594145769</v>
      </c>
      <c r="K49" s="24">
        <f t="shared" si="89"/>
        <v>0.21321458160729082</v>
      </c>
      <c r="L49" s="24">
        <f t="shared" si="89"/>
        <v>0.53156856297270638</v>
      </c>
      <c r="M49" s="24">
        <f t="shared" si="89"/>
        <v>0.44460705400263428</v>
      </c>
      <c r="N49" s="25">
        <f t="shared" si="89"/>
        <v>0.39372976155431261</v>
      </c>
      <c r="P49" s="5" t="s">
        <v>19</v>
      </c>
      <c r="Q49" s="24">
        <f t="shared" si="94"/>
        <v>1.1708411214953269</v>
      </c>
      <c r="R49" s="24">
        <f t="shared" si="90"/>
        <v>0.12823003691470758</v>
      </c>
      <c r="S49" s="24">
        <f t="shared" si="91"/>
        <v>0.59201979585524289</v>
      </c>
      <c r="T49" s="24">
        <f t="shared" si="92"/>
        <v>6.4186965108624205E-2</v>
      </c>
      <c r="U49" s="25">
        <f t="shared" si="95"/>
        <v>0.13570093457943933</v>
      </c>
    </row>
    <row r="50" spans="2:21" x14ac:dyDescent="0.25">
      <c r="B50" s="4" t="s">
        <v>20</v>
      </c>
      <c r="C50" s="7">
        <v>398</v>
      </c>
      <c r="D50" s="7">
        <v>309</v>
      </c>
      <c r="E50" s="7">
        <v>300</v>
      </c>
      <c r="F50" s="7">
        <v>324</v>
      </c>
      <c r="G50" s="7">
        <v>6</v>
      </c>
      <c r="I50" s="4" t="s">
        <v>20</v>
      </c>
      <c r="J50" s="26">
        <f t="shared" si="93"/>
        <v>1.6690430260840394E-2</v>
      </c>
      <c r="K50" s="26">
        <f t="shared" si="89"/>
        <v>1.2800331400165701E-2</v>
      </c>
      <c r="L50" s="26">
        <f t="shared" si="89"/>
        <v>4.9325879644853667E-2</v>
      </c>
      <c r="M50" s="26">
        <f t="shared" si="89"/>
        <v>4.7416947168154547E-2</v>
      </c>
      <c r="N50" s="27">
        <f t="shared" si="89"/>
        <v>8.8313217544892548E-4</v>
      </c>
      <c r="P50" s="4" t="s">
        <v>20</v>
      </c>
      <c r="Q50" s="26">
        <f t="shared" si="94"/>
        <v>65.333333333333329</v>
      </c>
      <c r="R50" s="26">
        <f t="shared" si="90"/>
        <v>0.28802588996763756</v>
      </c>
      <c r="S50" s="26">
        <f t="shared" si="91"/>
        <v>3.0000000000000027E-2</v>
      </c>
      <c r="T50" s="26">
        <f t="shared" si="92"/>
        <v>-7.407407407407407E-2</v>
      </c>
      <c r="U50" s="27">
        <f t="shared" si="95"/>
        <v>53</v>
      </c>
    </row>
    <row r="51" spans="2:21" x14ac:dyDescent="0.25">
      <c r="B51" s="4" t="s">
        <v>21</v>
      </c>
      <c r="C51" s="7">
        <v>783</v>
      </c>
      <c r="D51" s="7">
        <v>687</v>
      </c>
      <c r="E51" s="7">
        <v>593</v>
      </c>
      <c r="F51" s="7">
        <v>605</v>
      </c>
      <c r="G51" s="7">
        <v>557</v>
      </c>
      <c r="I51" s="4" t="s">
        <v>21</v>
      </c>
      <c r="J51" s="26">
        <f t="shared" si="93"/>
        <v>3.2835695714165898E-2</v>
      </c>
      <c r="K51" s="26">
        <f t="shared" si="89"/>
        <v>2.8458989229494615E-2</v>
      </c>
      <c r="L51" s="26">
        <f t="shared" si="89"/>
        <v>9.7500822097994086E-2</v>
      </c>
      <c r="M51" s="26">
        <f t="shared" si="89"/>
        <v>8.8540904434362647E-2</v>
      </c>
      <c r="N51" s="27">
        <f t="shared" si="89"/>
        <v>8.1984103620841922E-2</v>
      </c>
      <c r="P51" s="4" t="s">
        <v>21</v>
      </c>
      <c r="Q51" s="26">
        <f t="shared" si="94"/>
        <v>0.40574506283662481</v>
      </c>
      <c r="R51" s="26">
        <f t="shared" si="90"/>
        <v>0.13973799126637565</v>
      </c>
      <c r="S51" s="26">
        <f t="shared" si="91"/>
        <v>0.1585160202360878</v>
      </c>
      <c r="T51" s="26">
        <f t="shared" si="92"/>
        <v>-1.9834710743801609E-2</v>
      </c>
      <c r="U51" s="27">
        <f t="shared" si="95"/>
        <v>8.6175942549371554E-2</v>
      </c>
    </row>
    <row r="52" spans="2:21" x14ac:dyDescent="0.25">
      <c r="B52" s="4" t="s">
        <v>22</v>
      </c>
      <c r="C52" s="7">
        <v>4626</v>
      </c>
      <c r="D52" s="7">
        <v>4151</v>
      </c>
      <c r="E52" s="7">
        <v>2340</v>
      </c>
      <c r="F52" s="7">
        <v>2109</v>
      </c>
      <c r="G52" s="7">
        <v>2112</v>
      </c>
      <c r="I52" s="4" t="s">
        <v>22</v>
      </c>
      <c r="J52" s="26">
        <f t="shared" si="93"/>
        <v>0.19399479996645139</v>
      </c>
      <c r="K52" s="26">
        <f t="shared" si="89"/>
        <v>0.17195526097763048</v>
      </c>
      <c r="L52" s="26">
        <f t="shared" si="89"/>
        <v>0.38474186122985859</v>
      </c>
      <c r="M52" s="26">
        <f t="shared" si="89"/>
        <v>0.30864920240011706</v>
      </c>
      <c r="N52" s="27">
        <f t="shared" si="89"/>
        <v>0.31086252575802176</v>
      </c>
      <c r="P52" s="4" t="s">
        <v>22</v>
      </c>
      <c r="Q52" s="26">
        <f t="shared" si="94"/>
        <v>1.1903409090909092</v>
      </c>
      <c r="R52" s="26">
        <f t="shared" si="90"/>
        <v>0.11443025776921223</v>
      </c>
      <c r="S52" s="26">
        <f t="shared" si="91"/>
        <v>0.77393162393162385</v>
      </c>
      <c r="T52" s="26">
        <f t="shared" si="92"/>
        <v>0.1095305832147937</v>
      </c>
      <c r="U52" s="27">
        <f t="shared" si="95"/>
        <v>-1.4204545454545858E-3</v>
      </c>
    </row>
    <row r="53" spans="2:21" x14ac:dyDescent="0.25">
      <c r="B53" s="8" t="s">
        <v>23</v>
      </c>
      <c r="C53" s="9">
        <f>C49+C45+C42</f>
        <v>23846</v>
      </c>
      <c r="D53" s="9">
        <f t="shared" ref="D53:G53" si="104">D49+D45+D42</f>
        <v>24140</v>
      </c>
      <c r="E53" s="9">
        <f t="shared" si="104"/>
        <v>6082</v>
      </c>
      <c r="F53" s="9">
        <f t="shared" si="104"/>
        <v>6833</v>
      </c>
      <c r="G53" s="9">
        <f t="shared" si="104"/>
        <v>6794</v>
      </c>
      <c r="I53" s="8" t="s">
        <v>23</v>
      </c>
      <c r="J53" s="28">
        <f t="shared" si="93"/>
        <v>1</v>
      </c>
      <c r="K53" s="28">
        <f t="shared" si="89"/>
        <v>1</v>
      </c>
      <c r="L53" s="28">
        <f t="shared" si="89"/>
        <v>1</v>
      </c>
      <c r="M53" s="28">
        <f t="shared" si="89"/>
        <v>1</v>
      </c>
      <c r="N53" s="29">
        <f t="shared" si="89"/>
        <v>1</v>
      </c>
      <c r="P53" s="8" t="s">
        <v>23</v>
      </c>
      <c r="Q53" s="28">
        <f t="shared" si="94"/>
        <v>2.5098616426258462</v>
      </c>
      <c r="R53" s="28">
        <f t="shared" si="90"/>
        <v>-1.2178956089478055E-2</v>
      </c>
      <c r="S53" s="28">
        <f t="shared" si="91"/>
        <v>2.9690891154225585</v>
      </c>
      <c r="T53" s="28">
        <f t="shared" si="92"/>
        <v>-0.1099078003805064</v>
      </c>
      <c r="U53" s="29">
        <f t="shared" si="95"/>
        <v>5.7403591404179277E-3</v>
      </c>
    </row>
  </sheetData>
  <mergeCells count="20">
    <mergeCell ref="P30:U30"/>
    <mergeCell ref="P41:U41"/>
    <mergeCell ref="P28:U28"/>
    <mergeCell ref="B41:G41"/>
    <mergeCell ref="I1:N1"/>
    <mergeCell ref="I3:N3"/>
    <mergeCell ref="I14:N14"/>
    <mergeCell ref="I28:N28"/>
    <mergeCell ref="I30:N30"/>
    <mergeCell ref="I41:N41"/>
    <mergeCell ref="B1:G1"/>
    <mergeCell ref="B28:G28"/>
    <mergeCell ref="B3:G3"/>
    <mergeCell ref="B14:G14"/>
    <mergeCell ref="B30:G30"/>
    <mergeCell ref="W1:AB1"/>
    <mergeCell ref="W28:AB28"/>
    <mergeCell ref="P1:U1"/>
    <mergeCell ref="P3:U3"/>
    <mergeCell ref="P14:U14"/>
  </mergeCells>
  <pageMargins left="0.7" right="0.7" top="0.75" bottom="0.75" header="0.3" footer="0.3"/>
  <ignoredErrors>
    <ignoredError sqref="C31:G31 C35:G35 C42:G42 C49:G49 C4:G4 C8:G8 C15:G15 C18:G18 C22:G22 C45:G45 X11 Y11:AA11 X38:AA38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topLeftCell="C1" workbookViewId="0">
      <selection activeCell="W17" sqref="W17"/>
    </sheetView>
  </sheetViews>
  <sheetFormatPr baseColWidth="10" defaultRowHeight="15" x14ac:dyDescent="0.25"/>
  <cols>
    <col min="2" max="2" width="22.42578125" customWidth="1"/>
    <col min="9" max="9" width="21.7109375" customWidth="1"/>
    <col min="16" max="16" width="19" customWidth="1"/>
  </cols>
  <sheetData>
    <row r="1" spans="2:21" x14ac:dyDescent="0.25">
      <c r="B1" s="52" t="s">
        <v>24</v>
      </c>
      <c r="C1" s="52"/>
      <c r="D1" s="52"/>
      <c r="E1" s="52"/>
      <c r="F1" s="52"/>
      <c r="G1" s="52"/>
      <c r="I1" s="52" t="s">
        <v>46</v>
      </c>
      <c r="J1" s="52"/>
      <c r="K1" s="52"/>
      <c r="L1" s="52"/>
      <c r="M1" s="52"/>
      <c r="N1" s="52"/>
      <c r="P1" s="52" t="s">
        <v>49</v>
      </c>
      <c r="Q1" s="52"/>
      <c r="R1" s="52"/>
      <c r="S1" s="52"/>
      <c r="T1" s="52"/>
      <c r="U1" s="52"/>
    </row>
    <row r="2" spans="2:21" x14ac:dyDescent="0.25">
      <c r="B2" s="10" t="s">
        <v>40</v>
      </c>
      <c r="C2" s="2">
        <v>43100</v>
      </c>
      <c r="D2" s="2">
        <v>42735</v>
      </c>
      <c r="E2" s="2">
        <v>42369</v>
      </c>
      <c r="F2" s="2">
        <v>42004</v>
      </c>
      <c r="G2" s="2">
        <v>41639</v>
      </c>
      <c r="I2" s="10" t="s">
        <v>48</v>
      </c>
      <c r="J2" s="2">
        <v>43100</v>
      </c>
      <c r="K2" s="2">
        <v>42735</v>
      </c>
      <c r="L2" s="2">
        <v>42369</v>
      </c>
      <c r="M2" s="2">
        <v>42004</v>
      </c>
      <c r="N2" s="2">
        <v>41639</v>
      </c>
      <c r="P2" s="10"/>
      <c r="Q2" s="2" t="s">
        <v>54</v>
      </c>
      <c r="R2" s="2" t="s">
        <v>53</v>
      </c>
      <c r="S2" s="2" t="s">
        <v>52</v>
      </c>
      <c r="T2" s="2" t="s">
        <v>51</v>
      </c>
      <c r="U2" s="2" t="s">
        <v>50</v>
      </c>
    </row>
    <row r="3" spans="2:21" ht="22.5" x14ac:dyDescent="0.25">
      <c r="B3" s="4" t="s">
        <v>26</v>
      </c>
      <c r="C3" s="7">
        <v>7102.2520766258203</v>
      </c>
      <c r="D3" s="7">
        <v>6035.7740793228104</v>
      </c>
      <c r="E3" s="7">
        <v>6076.0343476533899</v>
      </c>
      <c r="F3" s="7">
        <v>6621.7046685218802</v>
      </c>
      <c r="G3" s="7">
        <v>7576.7752082347897</v>
      </c>
      <c r="I3" s="4" t="s">
        <v>26</v>
      </c>
      <c r="J3" s="26">
        <f>C3/C$3</f>
        <v>1</v>
      </c>
      <c r="K3" s="26">
        <f t="shared" ref="K3:N3" si="0">D3/D$3</f>
        <v>1</v>
      </c>
      <c r="L3" s="26">
        <f t="shared" si="0"/>
        <v>1</v>
      </c>
      <c r="M3" s="26">
        <f t="shared" si="0"/>
        <v>1</v>
      </c>
      <c r="N3" s="26">
        <f t="shared" si="0"/>
        <v>1</v>
      </c>
      <c r="P3" s="4" t="s">
        <v>26</v>
      </c>
      <c r="Q3" s="26">
        <f>+C3/G3-1</f>
        <v>-6.2628640624475151E-2</v>
      </c>
      <c r="R3" s="26">
        <f t="shared" ref="R3:T16" si="1">+C3/D3-1</f>
        <v>0.17669282900374306</v>
      </c>
      <c r="S3" s="26">
        <f t="shared" si="1"/>
        <v>-6.6260764878869338E-3</v>
      </c>
      <c r="T3" s="26">
        <f t="shared" si="1"/>
        <v>-8.2406321058455911E-2</v>
      </c>
      <c r="U3" s="26">
        <f>+F3/G3-1</f>
        <v>-0.12605237894281129</v>
      </c>
    </row>
    <row r="4" spans="2:21" x14ac:dyDescent="0.25">
      <c r="B4" s="4" t="s">
        <v>27</v>
      </c>
      <c r="C4" s="7">
        <v>7102.2520766258203</v>
      </c>
      <c r="D4" s="7">
        <v>5936.6887207031295</v>
      </c>
      <c r="E4" s="7">
        <v>6076.0343476533899</v>
      </c>
      <c r="F4" s="7">
        <v>6621.7046685218802</v>
      </c>
      <c r="G4" s="7">
        <v>7576.7752082347897</v>
      </c>
      <c r="I4" s="4" t="s">
        <v>27</v>
      </c>
      <c r="J4" s="26">
        <f t="shared" ref="J4:J16" si="2">C4/C$3</f>
        <v>1</v>
      </c>
      <c r="K4" s="26">
        <f t="shared" ref="K4:K16" si="3">D4/D$3</f>
        <v>0.98358365351030541</v>
      </c>
      <c r="L4" s="26">
        <f t="shared" ref="L4:L16" si="4">E4/E$3</f>
        <v>1</v>
      </c>
      <c r="M4" s="26">
        <f t="shared" ref="M4:M16" si="5">F4/F$3</f>
        <v>1</v>
      </c>
      <c r="N4" s="26">
        <f t="shared" ref="N4:N16" si="6">G4/G$3</f>
        <v>1</v>
      </c>
      <c r="P4" s="4" t="s">
        <v>27</v>
      </c>
      <c r="Q4" s="26">
        <f t="shared" ref="Q4:Q16" si="7">+C4/G4-1</f>
        <v>-6.2628640624475151E-2</v>
      </c>
      <c r="R4" s="26">
        <f t="shared" si="1"/>
        <v>0.19633223346509632</v>
      </c>
      <c r="S4" s="26">
        <f t="shared" si="1"/>
        <v>-2.2933647010089153E-2</v>
      </c>
      <c r="T4" s="26">
        <f t="shared" si="1"/>
        <v>-8.2406321058455911E-2</v>
      </c>
      <c r="U4" s="26">
        <f t="shared" ref="U4:U16" si="8">+F4/G4-1</f>
        <v>-0.12605237894281129</v>
      </c>
    </row>
    <row r="5" spans="2:21" x14ac:dyDescent="0.25">
      <c r="B5" s="4" t="s">
        <v>28</v>
      </c>
      <c r="C5" s="7">
        <v>57.566379547119098</v>
      </c>
      <c r="D5" s="7">
        <v>67.462371826171903</v>
      </c>
      <c r="E5" s="7">
        <v>67.499396085739107</v>
      </c>
      <c r="F5" s="7">
        <v>421.29290795326199</v>
      </c>
      <c r="G5" s="7">
        <v>925.37607657909405</v>
      </c>
      <c r="I5" s="4" t="s">
        <v>28</v>
      </c>
      <c r="J5" s="26">
        <f t="shared" si="2"/>
        <v>8.1053698074974659E-3</v>
      </c>
      <c r="K5" s="26">
        <f t="shared" si="3"/>
        <v>1.1177086971708012E-2</v>
      </c>
      <c r="L5" s="26">
        <f t="shared" si="4"/>
        <v>1.1109120229349572E-2</v>
      </c>
      <c r="M5" s="26">
        <f t="shared" si="5"/>
        <v>6.362302896956358E-2</v>
      </c>
      <c r="N5" s="26">
        <f t="shared" si="6"/>
        <v>0.12213323625773569</v>
      </c>
      <c r="P5" s="4" t="s">
        <v>28</v>
      </c>
      <c r="Q5" s="26">
        <f t="shared" si="7"/>
        <v>-0.93779136828355347</v>
      </c>
      <c r="R5" s="26">
        <f t="shared" si="1"/>
        <v>-0.1466890654919677</v>
      </c>
      <c r="S5" s="26">
        <f t="shared" si="1"/>
        <v>-5.4851245661780013E-4</v>
      </c>
      <c r="T5" s="26">
        <f t="shared" si="1"/>
        <v>-0.83978036465492212</v>
      </c>
      <c r="U5" s="26">
        <f t="shared" si="8"/>
        <v>-0.54473330506804696</v>
      </c>
    </row>
    <row r="6" spans="2:21" x14ac:dyDescent="0.25">
      <c r="B6" s="11" t="s">
        <v>29</v>
      </c>
      <c r="C6" s="12">
        <f>C3-C5</f>
        <v>7044.6856970787012</v>
      </c>
      <c r="D6" s="12">
        <f t="shared" ref="D6" si="9">D3-D5</f>
        <v>5968.3117074966385</v>
      </c>
      <c r="E6" s="12">
        <f t="shared" ref="E6" si="10">E3-E5</f>
        <v>6008.5349515676508</v>
      </c>
      <c r="F6" s="12">
        <f t="shared" ref="F6" si="11">F3-F5</f>
        <v>6200.4117605686179</v>
      </c>
      <c r="G6" s="12">
        <f t="shared" ref="G6" si="12">G3-G5</f>
        <v>6651.3991316556958</v>
      </c>
      <c r="I6" s="11" t="s">
        <v>29</v>
      </c>
      <c r="J6" s="30">
        <f t="shared" si="2"/>
        <v>0.99189463019250257</v>
      </c>
      <c r="K6" s="30">
        <f t="shared" si="3"/>
        <v>0.98882291302829195</v>
      </c>
      <c r="L6" s="30">
        <f t="shared" si="4"/>
        <v>0.98889087977065038</v>
      </c>
      <c r="M6" s="30">
        <f t="shared" si="5"/>
        <v>0.93637697103043638</v>
      </c>
      <c r="N6" s="30">
        <f t="shared" si="6"/>
        <v>0.87786676374226436</v>
      </c>
      <c r="P6" s="11" t="s">
        <v>29</v>
      </c>
      <c r="Q6" s="30">
        <f t="shared" si="7"/>
        <v>5.9128396543105533E-2</v>
      </c>
      <c r="R6" s="30">
        <f t="shared" si="1"/>
        <v>0.18034815243145852</v>
      </c>
      <c r="S6" s="30">
        <f t="shared" si="1"/>
        <v>-6.6943513510756558E-3</v>
      </c>
      <c r="T6" s="30">
        <f t="shared" si="1"/>
        <v>-3.0945817215108806E-2</v>
      </c>
      <c r="U6" s="30">
        <f t="shared" si="8"/>
        <v>-6.7803384244483955E-2</v>
      </c>
    </row>
    <row r="7" spans="2:21" x14ac:dyDescent="0.25">
      <c r="B7" s="4" t="s">
        <v>30</v>
      </c>
      <c r="C7" s="7">
        <v>6056.4628481864902</v>
      </c>
      <c r="D7" s="7">
        <v>5312.6617813110397</v>
      </c>
      <c r="E7" s="7">
        <v>5226.8483968973196</v>
      </c>
      <c r="F7" s="7">
        <v>5610.3588693141901</v>
      </c>
      <c r="G7" s="7">
        <v>6223.87814247608</v>
      </c>
      <c r="I7" s="4" t="s">
        <v>30</v>
      </c>
      <c r="J7" s="26">
        <f t="shared" si="2"/>
        <v>0.85275244849712939</v>
      </c>
      <c r="K7" s="26">
        <f t="shared" si="3"/>
        <v>0.88019559902200628</v>
      </c>
      <c r="L7" s="26">
        <f t="shared" si="4"/>
        <v>0.86024010034044129</v>
      </c>
      <c r="M7" s="26">
        <f t="shared" si="5"/>
        <v>0.84726806013934686</v>
      </c>
      <c r="N7" s="26">
        <f t="shared" si="6"/>
        <v>0.82144157262468098</v>
      </c>
      <c r="P7" s="4" t="s">
        <v>30</v>
      </c>
      <c r="Q7" s="26">
        <f t="shared" si="7"/>
        <v>-2.6898870841803757E-2</v>
      </c>
      <c r="R7" s="26">
        <f t="shared" si="1"/>
        <v>0.14000534901205364</v>
      </c>
      <c r="S7" s="26">
        <f t="shared" si="1"/>
        <v>1.6417806275892621E-2</v>
      </c>
      <c r="T7" s="26">
        <f t="shared" si="1"/>
        <v>-6.8357565237845641E-2</v>
      </c>
      <c r="U7" s="26">
        <f t="shared" si="8"/>
        <v>-9.8575077968639402E-2</v>
      </c>
    </row>
    <row r="8" spans="2:21" x14ac:dyDescent="0.25">
      <c r="B8" s="11" t="s">
        <v>31</v>
      </c>
      <c r="C8" s="12">
        <f>C6-C7</f>
        <v>988.222848892211</v>
      </c>
      <c r="D8" s="12">
        <f t="shared" ref="D8" si="13">D6-D7</f>
        <v>655.64992618559882</v>
      </c>
      <c r="E8" s="12">
        <f t="shared" ref="E8" si="14">E6-E7</f>
        <v>781.68655467033113</v>
      </c>
      <c r="F8" s="12">
        <f t="shared" ref="F8" si="15">F6-F7</f>
        <v>590.05289125442778</v>
      </c>
      <c r="G8" s="12">
        <f t="shared" ref="G8" si="16">G6-G7</f>
        <v>427.52098917961575</v>
      </c>
      <c r="I8" s="11" t="s">
        <v>31</v>
      </c>
      <c r="J8" s="30">
        <f t="shared" si="2"/>
        <v>0.13914218169537312</v>
      </c>
      <c r="K8" s="30">
        <f t="shared" si="3"/>
        <v>0.10862731400628568</v>
      </c>
      <c r="L8" s="30">
        <f t="shared" si="4"/>
        <v>0.12865077943020917</v>
      </c>
      <c r="M8" s="30">
        <f t="shared" si="5"/>
        <v>8.9108910891089535E-2</v>
      </c>
      <c r="N8" s="30">
        <f t="shared" si="6"/>
        <v>5.6425191117583401E-2</v>
      </c>
      <c r="P8" s="11" t="s">
        <v>31</v>
      </c>
      <c r="Q8" s="30">
        <f t="shared" si="7"/>
        <v>1.3115189052788838</v>
      </c>
      <c r="R8" s="30">
        <f t="shared" si="1"/>
        <v>0.50724160779127225</v>
      </c>
      <c r="S8" s="30">
        <f t="shared" si="1"/>
        <v>-0.16123678695981547</v>
      </c>
      <c r="T8" s="30">
        <f t="shared" si="1"/>
        <v>0.3247737046224759</v>
      </c>
      <c r="U8" s="30">
        <f t="shared" si="8"/>
        <v>0.3801729182623288</v>
      </c>
    </row>
    <row r="9" spans="2:21" x14ac:dyDescent="0.25">
      <c r="B9" s="4" t="s">
        <v>32</v>
      </c>
      <c r="C9" s="7">
        <v>-67.160776138305607</v>
      </c>
      <c r="D9" s="7">
        <v>-257.20029258728016</v>
      </c>
      <c r="E9" s="7">
        <v>-338.58568036556198</v>
      </c>
      <c r="F9" s="7">
        <v>-81.344740152358966</v>
      </c>
      <c r="G9" s="7">
        <v>-73.092298150062575</v>
      </c>
      <c r="I9" s="4" t="s">
        <v>32</v>
      </c>
      <c r="J9" s="26">
        <f t="shared" si="2"/>
        <v>-9.4562647754137079E-3</v>
      </c>
      <c r="K9" s="26">
        <f t="shared" si="3"/>
        <v>-4.2612644079636761E-2</v>
      </c>
      <c r="L9" s="26">
        <f t="shared" si="4"/>
        <v>-5.5724780505285711E-2</v>
      </c>
      <c r="M9" s="26">
        <f t="shared" si="5"/>
        <v>-1.228456178951228E-2</v>
      </c>
      <c r="N9" s="26">
        <f t="shared" si="6"/>
        <v>-9.646887513651255E-3</v>
      </c>
      <c r="P9" s="4" t="s">
        <v>32</v>
      </c>
      <c r="Q9" s="26">
        <f t="shared" si="7"/>
        <v>-8.1151122100159179E-2</v>
      </c>
      <c r="R9" s="26">
        <f t="shared" si="1"/>
        <v>-0.73887752823797892</v>
      </c>
      <c r="S9" s="26">
        <f t="shared" si="1"/>
        <v>-0.24036866441136018</v>
      </c>
      <c r="T9" s="26">
        <f t="shared" si="1"/>
        <v>3.1623549320016249</v>
      </c>
      <c r="U9" s="26">
        <f t="shared" si="8"/>
        <v>0.11290439911129435</v>
      </c>
    </row>
    <row r="10" spans="2:21" x14ac:dyDescent="0.25">
      <c r="B10" s="4" t="s">
        <v>33</v>
      </c>
      <c r="C10" s="7">
        <v>39.576885938644402</v>
      </c>
      <c r="D10" s="7">
        <v>18.973792076110801</v>
      </c>
      <c r="E10" s="3">
        <v>0</v>
      </c>
      <c r="F10" s="7">
        <v>1.21410059928894</v>
      </c>
      <c r="G10" s="7">
        <v>1.37909996509552</v>
      </c>
      <c r="I10" s="4" t="s">
        <v>33</v>
      </c>
      <c r="J10" s="26">
        <f t="shared" si="2"/>
        <v>5.5724417426545108E-3</v>
      </c>
      <c r="K10" s="26">
        <f t="shared" si="3"/>
        <v>3.1435557107928704E-3</v>
      </c>
      <c r="L10" s="31">
        <f t="shared" si="4"/>
        <v>0</v>
      </c>
      <c r="M10" s="26">
        <f t="shared" si="5"/>
        <v>1.833516685001833E-4</v>
      </c>
      <c r="N10" s="26">
        <f t="shared" si="6"/>
        <v>1.8201674554058967E-4</v>
      </c>
      <c r="P10" s="4" t="s">
        <v>33</v>
      </c>
      <c r="Q10" s="26"/>
      <c r="R10" s="26"/>
      <c r="S10" s="31"/>
      <c r="T10" s="26"/>
      <c r="U10" s="26"/>
    </row>
    <row r="11" spans="2:21" x14ac:dyDescent="0.25">
      <c r="B11" s="4" t="s">
        <v>34</v>
      </c>
      <c r="C11" s="7">
        <v>106.73766207695</v>
      </c>
      <c r="D11" s="7">
        <v>276.174084663391</v>
      </c>
      <c r="E11" s="7">
        <v>338.58568036556198</v>
      </c>
      <c r="F11" s="7">
        <v>82.558840751647907</v>
      </c>
      <c r="G11" s="7">
        <v>74.471398115158095</v>
      </c>
      <c r="I11" s="4" t="s">
        <v>34</v>
      </c>
      <c r="J11" s="26">
        <f t="shared" si="2"/>
        <v>1.5028706518068218E-2</v>
      </c>
      <c r="K11" s="26">
        <f t="shared" si="3"/>
        <v>4.5756199790429636E-2</v>
      </c>
      <c r="L11" s="26">
        <f t="shared" si="4"/>
        <v>5.5724780505285711E-2</v>
      </c>
      <c r="M11" s="26">
        <f t="shared" si="5"/>
        <v>1.2467913458012464E-2</v>
      </c>
      <c r="N11" s="26">
        <f t="shared" si="6"/>
        <v>9.8289042591918445E-3</v>
      </c>
      <c r="P11" s="4" t="s">
        <v>34</v>
      </c>
      <c r="Q11" s="26"/>
      <c r="R11" s="26"/>
      <c r="S11" s="26"/>
      <c r="T11" s="26"/>
      <c r="U11" s="26"/>
    </row>
    <row r="12" spans="2:21" x14ac:dyDescent="0.25">
      <c r="B12" s="11" t="s">
        <v>35</v>
      </c>
      <c r="C12" s="12">
        <f>C8+C9</f>
        <v>921.06207275390534</v>
      </c>
      <c r="D12" s="12">
        <f t="shared" ref="D12:G12" si="17">D8+D9</f>
        <v>398.44963359831866</v>
      </c>
      <c r="E12" s="12">
        <f t="shared" si="17"/>
        <v>443.10087430476915</v>
      </c>
      <c r="F12" s="12">
        <f t="shared" si="17"/>
        <v>508.70815110206883</v>
      </c>
      <c r="G12" s="12">
        <f t="shared" si="17"/>
        <v>354.42869102955319</v>
      </c>
      <c r="I12" s="11" t="s">
        <v>35</v>
      </c>
      <c r="J12" s="30">
        <f t="shared" si="2"/>
        <v>0.1296859169199594</v>
      </c>
      <c r="K12" s="30">
        <f t="shared" si="3"/>
        <v>6.6014669926648922E-2</v>
      </c>
      <c r="L12" s="30">
        <f t="shared" si="4"/>
        <v>7.2925998924923463E-2</v>
      </c>
      <c r="M12" s="30">
        <f t="shared" si="5"/>
        <v>7.6824349101577261E-2</v>
      </c>
      <c r="N12" s="30">
        <f t="shared" si="6"/>
        <v>4.6778303603932148E-2</v>
      </c>
      <c r="P12" s="11" t="s">
        <v>35</v>
      </c>
      <c r="Q12" s="30">
        <f t="shared" si="7"/>
        <v>1.5987232299912897</v>
      </c>
      <c r="R12" s="30">
        <f t="shared" si="1"/>
        <v>1.3116148067096427</v>
      </c>
      <c r="S12" s="30">
        <f t="shared" si="1"/>
        <v>-0.10076992237153415</v>
      </c>
      <c r="T12" s="30">
        <f t="shared" si="1"/>
        <v>-0.12896840094888906</v>
      </c>
      <c r="U12" s="30">
        <f t="shared" si="8"/>
        <v>0.4352905506164324</v>
      </c>
    </row>
    <row r="13" spans="2:21" x14ac:dyDescent="0.25">
      <c r="B13" s="4" t="s">
        <v>36</v>
      </c>
      <c r="C13" s="7">
        <v>344.19897770881698</v>
      </c>
      <c r="D13" s="7">
        <v>84.327964782714801</v>
      </c>
      <c r="E13" s="7">
        <v>148.063191413879</v>
      </c>
      <c r="F13" s="7">
        <v>212.467604875565</v>
      </c>
      <c r="G13" s="7">
        <v>165.491995811462</v>
      </c>
      <c r="I13" s="4" t="s">
        <v>36</v>
      </c>
      <c r="J13" s="26">
        <f t="shared" si="2"/>
        <v>4.8463356973995363E-2</v>
      </c>
      <c r="K13" s="26">
        <f t="shared" si="3"/>
        <v>1.3971358714635002E-2</v>
      </c>
      <c r="L13" s="26">
        <f t="shared" si="4"/>
        <v>2.4368392761153847E-2</v>
      </c>
      <c r="M13" s="26">
        <f t="shared" si="5"/>
        <v>3.2086541987532156E-2</v>
      </c>
      <c r="N13" s="26">
        <f t="shared" si="6"/>
        <v>2.1842009464870707E-2</v>
      </c>
      <c r="P13" s="4" t="s">
        <v>36</v>
      </c>
      <c r="Q13" s="26"/>
      <c r="R13" s="26"/>
      <c r="S13" s="26"/>
      <c r="T13" s="26"/>
      <c r="U13" s="26"/>
    </row>
    <row r="14" spans="2:21" x14ac:dyDescent="0.25">
      <c r="B14" s="11" t="s">
        <v>37</v>
      </c>
      <c r="C14" s="12">
        <f>C12-C13</f>
        <v>576.86309504508836</v>
      </c>
      <c r="D14" s="12">
        <f t="shared" ref="D14" si="18">D12-D13</f>
        <v>314.12166881560387</v>
      </c>
      <c r="E14" s="12">
        <f t="shared" ref="E14" si="19">E12-E13</f>
        <v>295.03768289089015</v>
      </c>
      <c r="F14" s="12">
        <f t="shared" ref="F14" si="20">F12-F13</f>
        <v>296.24054622650385</v>
      </c>
      <c r="G14" s="12">
        <f t="shared" ref="G14" si="21">G12-G13</f>
        <v>188.93669521809119</v>
      </c>
      <c r="I14" s="11" t="s">
        <v>37</v>
      </c>
      <c r="J14" s="30">
        <f t="shared" si="2"/>
        <v>8.1222559945964057E-2</v>
      </c>
      <c r="K14" s="30">
        <f t="shared" si="3"/>
        <v>5.2043311212013929E-2</v>
      </c>
      <c r="L14" s="30">
        <f t="shared" si="4"/>
        <v>4.8557606163769619E-2</v>
      </c>
      <c r="M14" s="30">
        <f t="shared" si="5"/>
        <v>4.4737807114045104E-2</v>
      </c>
      <c r="N14" s="30">
        <f t="shared" si="6"/>
        <v>2.4936294139061437E-2</v>
      </c>
      <c r="P14" s="11" t="s">
        <v>37</v>
      </c>
      <c r="Q14" s="30">
        <f t="shared" si="7"/>
        <v>2.0532083477971841</v>
      </c>
      <c r="R14" s="30">
        <f t="shared" si="1"/>
        <v>0.83643203354977502</v>
      </c>
      <c r="S14" s="30">
        <f t="shared" si="1"/>
        <v>6.4683215166692065E-2</v>
      </c>
      <c r="T14" s="30">
        <f t="shared" si="1"/>
        <v>-4.0604277535121192E-3</v>
      </c>
      <c r="U14" s="30">
        <f t="shared" si="8"/>
        <v>0.56793547110872744</v>
      </c>
    </row>
    <row r="15" spans="2:21" x14ac:dyDescent="0.25">
      <c r="B15" s="4" t="s">
        <v>38</v>
      </c>
      <c r="C15" s="7">
        <v>-47.971982955932603</v>
      </c>
      <c r="D15" s="7">
        <v>-34.785285472869901</v>
      </c>
      <c r="E15" s="7">
        <v>-29.394898295402502</v>
      </c>
      <c r="F15" s="7">
        <v>-25.496112585067703</v>
      </c>
      <c r="G15" s="7">
        <v>-15.170099616050701</v>
      </c>
      <c r="I15" s="4" t="s">
        <v>38</v>
      </c>
      <c r="J15" s="26">
        <f t="shared" si="2"/>
        <v>-6.7544748395812239E-3</v>
      </c>
      <c r="K15" s="26">
        <f t="shared" si="3"/>
        <v>-5.763185469786946E-3</v>
      </c>
      <c r="L15" s="26">
        <f t="shared" si="4"/>
        <v>-4.8378426805231987E-3</v>
      </c>
      <c r="M15" s="26">
        <f t="shared" si="5"/>
        <v>-3.8503850385038438E-3</v>
      </c>
      <c r="N15" s="26">
        <f t="shared" si="6"/>
        <v>-2.0021842009464836E-3</v>
      </c>
      <c r="P15" s="4" t="s">
        <v>38</v>
      </c>
      <c r="Q15" s="26"/>
      <c r="R15" s="26"/>
      <c r="S15" s="26"/>
      <c r="T15" s="26"/>
      <c r="U15" s="26"/>
    </row>
    <row r="16" spans="2:21" ht="22.5" x14ac:dyDescent="0.25">
      <c r="B16" s="20" t="s">
        <v>39</v>
      </c>
      <c r="C16" s="21">
        <f>C14+C15</f>
        <v>528.89111208915574</v>
      </c>
      <c r="D16" s="21">
        <f t="shared" ref="D16" si="22">D14+D15</f>
        <v>279.33638334273394</v>
      </c>
      <c r="E16" s="21">
        <f t="shared" ref="E16" si="23">E14+E15</f>
        <v>265.64278459548763</v>
      </c>
      <c r="F16" s="21">
        <f t="shared" ref="F16" si="24">F14+F15</f>
        <v>270.74443364143616</v>
      </c>
      <c r="G16" s="21">
        <f t="shared" ref="G16" si="25">G14+G15</f>
        <v>173.7665956020405</v>
      </c>
      <c r="I16" s="20" t="s">
        <v>39</v>
      </c>
      <c r="J16" s="32">
        <f t="shared" si="2"/>
        <v>7.4468085106382823E-2</v>
      </c>
      <c r="K16" s="32">
        <f t="shared" si="3"/>
        <v>4.628012574222698E-2</v>
      </c>
      <c r="L16" s="32">
        <f t="shared" si="4"/>
        <v>4.3719763483246417E-2</v>
      </c>
      <c r="M16" s="32">
        <f t="shared" si="5"/>
        <v>4.088742207554126E-2</v>
      </c>
      <c r="N16" s="32">
        <f t="shared" si="6"/>
        <v>2.2934109938114955E-2</v>
      </c>
      <c r="P16" s="20" t="s">
        <v>39</v>
      </c>
      <c r="Q16" s="32">
        <f t="shared" si="7"/>
        <v>2.043686908043131</v>
      </c>
      <c r="R16" s="32">
        <f t="shared" si="1"/>
        <v>0.89338426222920164</v>
      </c>
      <c r="S16" s="32">
        <f t="shared" si="1"/>
        <v>5.1548920359717254E-2</v>
      </c>
      <c r="T16" s="32">
        <f t="shared" si="1"/>
        <v>-1.8843043150814975E-2</v>
      </c>
      <c r="U16" s="32">
        <f t="shared" si="8"/>
        <v>0.55809252465009962</v>
      </c>
    </row>
    <row r="17" spans="2:21" x14ac:dyDescent="0.25">
      <c r="I17" s="13"/>
      <c r="J17" s="13"/>
      <c r="K17" s="13"/>
      <c r="L17" s="13"/>
      <c r="M17" s="13"/>
      <c r="N17" s="13"/>
      <c r="P17" s="13"/>
      <c r="Q17" s="13"/>
      <c r="R17" s="13"/>
      <c r="S17" s="13"/>
      <c r="T17" s="13"/>
      <c r="U17" s="13"/>
    </row>
    <row r="18" spans="2:21" x14ac:dyDescent="0.25">
      <c r="B18" s="51" t="s">
        <v>25</v>
      </c>
      <c r="C18" s="51"/>
      <c r="D18" s="51"/>
      <c r="E18" s="51"/>
      <c r="F18" s="51"/>
      <c r="G18" s="51"/>
      <c r="I18" s="51" t="s">
        <v>46</v>
      </c>
      <c r="J18" s="51"/>
      <c r="K18" s="51"/>
      <c r="L18" s="51"/>
      <c r="M18" s="51"/>
      <c r="N18" s="51"/>
      <c r="P18" s="51" t="s">
        <v>49</v>
      </c>
      <c r="Q18" s="51"/>
      <c r="R18" s="51"/>
      <c r="S18" s="51"/>
      <c r="T18" s="51"/>
      <c r="U18" s="51"/>
    </row>
    <row r="19" spans="2:21" x14ac:dyDescent="0.25">
      <c r="B19" s="10" t="s">
        <v>40</v>
      </c>
      <c r="C19" s="2">
        <v>43100</v>
      </c>
      <c r="D19" s="2">
        <v>42735</v>
      </c>
      <c r="E19" s="2">
        <v>42369</v>
      </c>
      <c r="F19" s="2">
        <v>42004</v>
      </c>
      <c r="G19" s="2">
        <v>41639</v>
      </c>
      <c r="I19" s="10" t="s">
        <v>48</v>
      </c>
      <c r="J19" s="2">
        <v>43100</v>
      </c>
      <c r="K19" s="2">
        <v>42735</v>
      </c>
      <c r="L19" s="2">
        <v>42369</v>
      </c>
      <c r="M19" s="2">
        <v>42004</v>
      </c>
      <c r="N19" s="2">
        <v>41639</v>
      </c>
      <c r="P19" s="10"/>
      <c r="Q19" s="2" t="s">
        <v>54</v>
      </c>
      <c r="R19" s="2" t="s">
        <v>53</v>
      </c>
      <c r="S19" s="2" t="s">
        <v>52</v>
      </c>
      <c r="T19" s="2" t="s">
        <v>51</v>
      </c>
      <c r="U19" s="2" t="s">
        <v>50</v>
      </c>
    </row>
    <row r="20" spans="2:21" ht="22.5" x14ac:dyDescent="0.25">
      <c r="B20" s="4" t="s">
        <v>26</v>
      </c>
      <c r="C20" s="7">
        <v>22894</v>
      </c>
      <c r="D20" s="7">
        <v>17072</v>
      </c>
      <c r="E20" s="7">
        <v>14486</v>
      </c>
      <c r="F20" s="7">
        <v>13796</v>
      </c>
      <c r="G20" s="7">
        <v>12784</v>
      </c>
      <c r="I20" s="4" t="s">
        <v>26</v>
      </c>
      <c r="J20" s="26">
        <f>C20/C$20</f>
        <v>1</v>
      </c>
      <c r="K20" s="26">
        <f t="shared" ref="K20:N20" si="26">D20/D$20</f>
        <v>1</v>
      </c>
      <c r="L20" s="26">
        <f t="shared" si="26"/>
        <v>1</v>
      </c>
      <c r="M20" s="26">
        <f t="shared" si="26"/>
        <v>1</v>
      </c>
      <c r="N20" s="26">
        <f t="shared" si="26"/>
        <v>1</v>
      </c>
      <c r="P20" s="4" t="s">
        <v>26</v>
      </c>
      <c r="Q20" s="26">
        <f>+C20/G20-1</f>
        <v>0.79083229036295366</v>
      </c>
      <c r="R20" s="26">
        <f t="shared" ref="R20:R26" si="27">+C20/D20-1</f>
        <v>0.34102624179943763</v>
      </c>
      <c r="S20" s="26">
        <f t="shared" ref="S20:S26" si="28">+D20/E20-1</f>
        <v>0.17851718901007874</v>
      </c>
      <c r="T20" s="26">
        <f t="shared" ref="T20:T26" si="29">+E20/F20-1</f>
        <v>5.0014496955639309E-2</v>
      </c>
      <c r="U20" s="26">
        <f>+F20/G20-1</f>
        <v>7.9161451814768524E-2</v>
      </c>
    </row>
    <row r="21" spans="2:21" x14ac:dyDescent="0.25">
      <c r="B21" s="4" t="s">
        <v>27</v>
      </c>
      <c r="C21" s="7">
        <v>22894</v>
      </c>
      <c r="D21" s="7">
        <v>17072</v>
      </c>
      <c r="E21" s="7">
        <v>14486</v>
      </c>
      <c r="F21" s="7">
        <v>13796</v>
      </c>
      <c r="G21" s="7">
        <v>12784</v>
      </c>
      <c r="I21" s="4" t="s">
        <v>27</v>
      </c>
      <c r="J21" s="26">
        <f t="shared" ref="J21:J33" si="30">C21/C$20</f>
        <v>1</v>
      </c>
      <c r="K21" s="26">
        <f t="shared" ref="K21:K33" si="31">D21/D$20</f>
        <v>1</v>
      </c>
      <c r="L21" s="26">
        <f t="shared" ref="L21:L33" si="32">E21/E$20</f>
        <v>1</v>
      </c>
      <c r="M21" s="26">
        <f t="shared" ref="M21:M33" si="33">F21/F$20</f>
        <v>1</v>
      </c>
      <c r="N21" s="26">
        <f t="shared" ref="N21:N33" si="34">G21/G$20</f>
        <v>1</v>
      </c>
      <c r="P21" s="4" t="s">
        <v>27</v>
      </c>
      <c r="Q21" s="26">
        <f t="shared" ref="Q21:Q26" si="35">+C21/G21-1</f>
        <v>0.79083229036295366</v>
      </c>
      <c r="R21" s="26">
        <f t="shared" si="27"/>
        <v>0.34102624179943763</v>
      </c>
      <c r="S21" s="26">
        <f t="shared" si="28"/>
        <v>0.17851718901007874</v>
      </c>
      <c r="T21" s="26">
        <f t="shared" si="29"/>
        <v>5.0014496955639309E-2</v>
      </c>
      <c r="U21" s="26">
        <f t="shared" ref="U21:U26" si="36">+F21/G21-1</f>
        <v>7.9161451814768524E-2</v>
      </c>
    </row>
    <row r="22" spans="2:21" x14ac:dyDescent="0.25">
      <c r="B22" s="4" t="s">
        <v>28</v>
      </c>
      <c r="C22" s="7">
        <v>19191</v>
      </c>
      <c r="D22" s="7">
        <v>14446</v>
      </c>
      <c r="E22" s="7">
        <v>12363</v>
      </c>
      <c r="F22" s="7">
        <v>11830</v>
      </c>
      <c r="G22" s="7">
        <v>11020</v>
      </c>
      <c r="I22" s="4" t="s">
        <v>28</v>
      </c>
      <c r="J22" s="26">
        <f t="shared" si="30"/>
        <v>0.83825456451472002</v>
      </c>
      <c r="K22" s="26">
        <f t="shared" si="31"/>
        <v>0.84618088097469546</v>
      </c>
      <c r="L22" s="26">
        <f t="shared" si="32"/>
        <v>0.85344470523263838</v>
      </c>
      <c r="M22" s="26">
        <f t="shared" si="33"/>
        <v>0.85749492606552624</v>
      </c>
      <c r="N22" s="26">
        <f t="shared" si="34"/>
        <v>0.86201501877346687</v>
      </c>
      <c r="P22" s="4" t="s">
        <v>28</v>
      </c>
      <c r="Q22" s="26">
        <f t="shared" si="35"/>
        <v>0.74147005444646097</v>
      </c>
      <c r="R22" s="26">
        <f t="shared" si="27"/>
        <v>0.32846462688633538</v>
      </c>
      <c r="S22" s="26">
        <f t="shared" si="28"/>
        <v>0.16848661328156589</v>
      </c>
      <c r="T22" s="26">
        <f t="shared" si="29"/>
        <v>4.5054945054945117E-2</v>
      </c>
      <c r="U22" s="26">
        <f t="shared" si="36"/>
        <v>7.3502722323049108E-2</v>
      </c>
    </row>
    <row r="23" spans="2:21" x14ac:dyDescent="0.25">
      <c r="B23" s="11" t="s">
        <v>29</v>
      </c>
      <c r="C23" s="12">
        <f>C20-C22</f>
        <v>3703</v>
      </c>
      <c r="D23" s="12">
        <f t="shared" ref="D23" si="37">D20-D22</f>
        <v>2626</v>
      </c>
      <c r="E23" s="12">
        <f t="shared" ref="E23" si="38">E20-E22</f>
        <v>2123</v>
      </c>
      <c r="F23" s="12">
        <f t="shared" ref="F23" si="39">F20-F22</f>
        <v>1966</v>
      </c>
      <c r="G23" s="12">
        <f t="shared" ref="G23" si="40">G20-G22</f>
        <v>1764</v>
      </c>
      <c r="I23" s="11" t="s">
        <v>29</v>
      </c>
      <c r="J23" s="30">
        <f t="shared" si="30"/>
        <v>0.16174543548527998</v>
      </c>
      <c r="K23" s="30">
        <f t="shared" si="31"/>
        <v>0.1538191190253046</v>
      </c>
      <c r="L23" s="30">
        <f t="shared" si="32"/>
        <v>0.14655529476736159</v>
      </c>
      <c r="M23" s="30">
        <f t="shared" si="33"/>
        <v>0.14250507393447376</v>
      </c>
      <c r="N23" s="30">
        <f t="shared" si="34"/>
        <v>0.13798498122653316</v>
      </c>
      <c r="P23" s="11" t="s">
        <v>29</v>
      </c>
      <c r="Q23" s="30">
        <f t="shared" si="35"/>
        <v>1.0992063492063493</v>
      </c>
      <c r="R23" s="30">
        <f t="shared" si="27"/>
        <v>0.41012947448591008</v>
      </c>
      <c r="S23" s="30">
        <f t="shared" si="28"/>
        <v>0.23692887423457365</v>
      </c>
      <c r="T23" s="30">
        <f t="shared" si="29"/>
        <v>7.9857578840284882E-2</v>
      </c>
      <c r="U23" s="30">
        <f t="shared" si="36"/>
        <v>0.11451247165532874</v>
      </c>
    </row>
    <row r="24" spans="2:21" ht="22.5" x14ac:dyDescent="0.25">
      <c r="B24" s="4" t="s">
        <v>30</v>
      </c>
      <c r="C24" s="7">
        <v>1185</v>
      </c>
      <c r="D24" s="7">
        <v>872</v>
      </c>
      <c r="E24" s="7">
        <v>773</v>
      </c>
      <c r="F24" s="7">
        <v>807</v>
      </c>
      <c r="G24" s="7">
        <v>776</v>
      </c>
      <c r="I24" s="4" t="s">
        <v>30</v>
      </c>
      <c r="J24" s="26">
        <f t="shared" si="30"/>
        <v>5.1760286537957542E-2</v>
      </c>
      <c r="K24" s="26">
        <f t="shared" si="31"/>
        <v>5.107778819119025E-2</v>
      </c>
      <c r="L24" s="26">
        <f t="shared" si="32"/>
        <v>5.3361866629849507E-2</v>
      </c>
      <c r="M24" s="26">
        <f t="shared" si="33"/>
        <v>5.8495216004639028E-2</v>
      </c>
      <c r="N24" s="26">
        <f t="shared" si="34"/>
        <v>6.07008760951189E-2</v>
      </c>
      <c r="P24" s="4" t="s">
        <v>30</v>
      </c>
      <c r="Q24" s="26">
        <f t="shared" si="35"/>
        <v>0.527061855670103</v>
      </c>
      <c r="R24" s="26">
        <f t="shared" si="27"/>
        <v>0.35894495412844041</v>
      </c>
      <c r="S24" s="26">
        <f t="shared" si="28"/>
        <v>0.12807244501940485</v>
      </c>
      <c r="T24" s="26">
        <f t="shared" si="29"/>
        <v>-4.2131350681536506E-2</v>
      </c>
      <c r="U24" s="26">
        <f t="shared" si="36"/>
        <v>3.9948453608247503E-2</v>
      </c>
    </row>
    <row r="25" spans="2:21" x14ac:dyDescent="0.25">
      <c r="B25" s="11" t="s">
        <v>31</v>
      </c>
      <c r="C25" s="12">
        <f>C23-C24</f>
        <v>2518</v>
      </c>
      <c r="D25" s="12">
        <f t="shared" ref="D25" si="41">D23-D24</f>
        <v>1754</v>
      </c>
      <c r="E25" s="12">
        <f t="shared" ref="E25" si="42">E23-E24</f>
        <v>1350</v>
      </c>
      <c r="F25" s="12">
        <f t="shared" ref="F25" si="43">F23-F24</f>
        <v>1159</v>
      </c>
      <c r="G25" s="12">
        <f t="shared" ref="G25" si="44">G23-G24</f>
        <v>988</v>
      </c>
      <c r="I25" s="11" t="s">
        <v>31</v>
      </c>
      <c r="J25" s="30">
        <f t="shared" si="30"/>
        <v>0.10998514894732245</v>
      </c>
      <c r="K25" s="30">
        <f t="shared" si="31"/>
        <v>0.10274133083411434</v>
      </c>
      <c r="L25" s="30">
        <f t="shared" si="32"/>
        <v>9.319342813751208E-2</v>
      </c>
      <c r="M25" s="30">
        <f t="shared" si="33"/>
        <v>8.400985792983473E-2</v>
      </c>
      <c r="N25" s="30">
        <f t="shared" si="34"/>
        <v>7.7284105131414274E-2</v>
      </c>
      <c r="P25" s="11" t="s">
        <v>31</v>
      </c>
      <c r="Q25" s="30">
        <f t="shared" si="35"/>
        <v>1.548582995951417</v>
      </c>
      <c r="R25" s="30">
        <f t="shared" si="27"/>
        <v>0.43557582668187012</v>
      </c>
      <c r="S25" s="30">
        <f t="shared" si="28"/>
        <v>0.29925925925925934</v>
      </c>
      <c r="T25" s="30">
        <f t="shared" si="29"/>
        <v>0.16479723899913723</v>
      </c>
      <c r="U25" s="30">
        <f t="shared" si="36"/>
        <v>0.17307692307692313</v>
      </c>
    </row>
    <row r="26" spans="2:21" x14ac:dyDescent="0.25">
      <c r="B26" s="4" t="s">
        <v>32</v>
      </c>
      <c r="C26" s="7">
        <f>C27-C28</f>
        <v>318</v>
      </c>
      <c r="D26" s="7">
        <f t="shared" ref="D26:G26" si="45">D27-D28</f>
        <v>-570</v>
      </c>
      <c r="E26" s="7">
        <f t="shared" si="45"/>
        <v>-95</v>
      </c>
      <c r="F26" s="7">
        <f t="shared" si="45"/>
        <v>-71</v>
      </c>
      <c r="G26" s="7">
        <f t="shared" si="45"/>
        <v>-91</v>
      </c>
      <c r="I26" s="4" t="s">
        <v>32</v>
      </c>
      <c r="J26" s="26">
        <f t="shared" si="30"/>
        <v>1.3890102210186075E-2</v>
      </c>
      <c r="K26" s="26">
        <f t="shared" si="31"/>
        <v>-3.3388003748828492E-2</v>
      </c>
      <c r="L26" s="26">
        <f t="shared" si="32"/>
        <v>-6.5580560541212201E-3</v>
      </c>
      <c r="M26" s="26">
        <f t="shared" si="33"/>
        <v>-5.146419251957089E-3</v>
      </c>
      <c r="N26" s="26">
        <f t="shared" si="34"/>
        <v>-7.1182728410513138E-3</v>
      </c>
      <c r="P26" s="4" t="s">
        <v>32</v>
      </c>
      <c r="Q26" s="26">
        <f t="shared" si="35"/>
        <v>-4.4945054945054945</v>
      </c>
      <c r="R26" s="26">
        <f t="shared" si="27"/>
        <v>-1.5578947368421052</v>
      </c>
      <c r="S26" s="26">
        <f t="shared" si="28"/>
        <v>5</v>
      </c>
      <c r="T26" s="26">
        <f t="shared" si="29"/>
        <v>0.3380281690140845</v>
      </c>
      <c r="U26" s="26">
        <f t="shared" si="36"/>
        <v>-0.21978021978021978</v>
      </c>
    </row>
    <row r="27" spans="2:21" x14ac:dyDescent="0.25">
      <c r="B27" s="4" t="s">
        <v>33</v>
      </c>
      <c r="C27" s="7">
        <v>38</v>
      </c>
      <c r="D27" s="7">
        <v>35</v>
      </c>
      <c r="E27" s="3">
        <v>29</v>
      </c>
      <c r="F27" s="7">
        <v>30</v>
      </c>
      <c r="G27" s="7">
        <v>23</v>
      </c>
      <c r="I27" s="4" t="s">
        <v>33</v>
      </c>
      <c r="J27" s="26">
        <f t="shared" si="30"/>
        <v>1.6598235345505372E-3</v>
      </c>
      <c r="K27" s="26">
        <f t="shared" si="31"/>
        <v>2.0501405810684162E-3</v>
      </c>
      <c r="L27" s="31">
        <f t="shared" si="32"/>
        <v>2.001932900731741E-3</v>
      </c>
      <c r="M27" s="26">
        <f t="shared" si="33"/>
        <v>2.1745433458973617E-3</v>
      </c>
      <c r="N27" s="26">
        <f t="shared" si="34"/>
        <v>1.7991239048811014E-3</v>
      </c>
      <c r="P27" s="4" t="s">
        <v>33</v>
      </c>
      <c r="Q27" s="26"/>
      <c r="R27" s="26"/>
      <c r="S27" s="31"/>
      <c r="T27" s="26"/>
      <c r="U27" s="26"/>
    </row>
    <row r="28" spans="2:21" x14ac:dyDescent="0.25">
      <c r="B28" s="4" t="s">
        <v>34</v>
      </c>
      <c r="C28" s="7">
        <v>-280</v>
      </c>
      <c r="D28" s="7">
        <v>605</v>
      </c>
      <c r="E28" s="7">
        <v>124</v>
      </c>
      <c r="F28" s="7">
        <v>101</v>
      </c>
      <c r="G28" s="7">
        <v>114</v>
      </c>
      <c r="I28" s="4" t="s">
        <v>34</v>
      </c>
      <c r="J28" s="26">
        <f t="shared" si="30"/>
        <v>-1.2230278675635538E-2</v>
      </c>
      <c r="K28" s="26">
        <f t="shared" si="31"/>
        <v>3.5438144329896906E-2</v>
      </c>
      <c r="L28" s="26">
        <f t="shared" si="32"/>
        <v>8.5599889548529616E-3</v>
      </c>
      <c r="M28" s="26">
        <f t="shared" si="33"/>
        <v>7.3209625978544503E-3</v>
      </c>
      <c r="N28" s="26">
        <f t="shared" si="34"/>
        <v>8.9173967459324158E-3</v>
      </c>
      <c r="P28" s="4" t="s">
        <v>34</v>
      </c>
      <c r="Q28" s="26"/>
      <c r="R28" s="26"/>
      <c r="S28" s="26"/>
      <c r="T28" s="26"/>
      <c r="U28" s="26"/>
    </row>
    <row r="29" spans="2:21" x14ac:dyDescent="0.25">
      <c r="B29" s="11" t="s">
        <v>35</v>
      </c>
      <c r="C29" s="12">
        <f>C25+C26</f>
        <v>2836</v>
      </c>
      <c r="D29" s="12">
        <f t="shared" ref="D29:G29" si="46">D25+D26</f>
        <v>1184</v>
      </c>
      <c r="E29" s="12">
        <f t="shared" si="46"/>
        <v>1255</v>
      </c>
      <c r="F29" s="12">
        <f t="shared" si="46"/>
        <v>1088</v>
      </c>
      <c r="G29" s="12">
        <f t="shared" si="46"/>
        <v>897</v>
      </c>
      <c r="I29" s="11" t="s">
        <v>35</v>
      </c>
      <c r="J29" s="30">
        <f t="shared" si="30"/>
        <v>0.12387525115750851</v>
      </c>
      <c r="K29" s="30">
        <f t="shared" si="31"/>
        <v>6.9353327085285854E-2</v>
      </c>
      <c r="L29" s="30">
        <f t="shared" si="32"/>
        <v>8.6635372083390866E-2</v>
      </c>
      <c r="M29" s="30">
        <f t="shared" si="33"/>
        <v>7.8863438677877651E-2</v>
      </c>
      <c r="N29" s="30">
        <f t="shared" si="34"/>
        <v>7.0165832290362953E-2</v>
      </c>
      <c r="P29" s="11" t="s">
        <v>35</v>
      </c>
      <c r="Q29" s="30">
        <f t="shared" ref="Q29:Q31" si="47">+C29/G29-1</f>
        <v>2.1616499442586399</v>
      </c>
      <c r="R29" s="30">
        <f t="shared" ref="R29:R31" si="48">+C29/D29-1</f>
        <v>1.3952702702702702</v>
      </c>
      <c r="S29" s="30">
        <f t="shared" ref="S29:S31" si="49">+D29/E29-1</f>
        <v>-5.657370517928284E-2</v>
      </c>
      <c r="T29" s="30">
        <f t="shared" ref="T29:T31" si="50">+E29/F29-1</f>
        <v>0.15349264705882359</v>
      </c>
      <c r="U29" s="30">
        <f t="shared" ref="U29:U31" si="51">+F29/G29-1</f>
        <v>0.2129319955406912</v>
      </c>
    </row>
    <row r="30" spans="2:21" x14ac:dyDescent="0.25">
      <c r="B30" s="4" t="s">
        <v>36</v>
      </c>
      <c r="C30" s="7">
        <v>878</v>
      </c>
      <c r="D30" s="7">
        <v>404</v>
      </c>
      <c r="E30" s="7">
        <v>396</v>
      </c>
      <c r="F30" s="7">
        <v>335</v>
      </c>
      <c r="G30" s="7">
        <v>271</v>
      </c>
      <c r="I30" s="4" t="s">
        <v>36</v>
      </c>
      <c r="J30" s="26">
        <f t="shared" si="30"/>
        <v>3.8350659561457147E-2</v>
      </c>
      <c r="K30" s="26">
        <f t="shared" si="31"/>
        <v>2.3664479850046861E-2</v>
      </c>
      <c r="L30" s="26">
        <f t="shared" si="32"/>
        <v>2.7336738920336875E-2</v>
      </c>
      <c r="M30" s="26">
        <f t="shared" si="33"/>
        <v>2.428240069585387E-2</v>
      </c>
      <c r="N30" s="26">
        <f t="shared" si="34"/>
        <v>2.119837296620776E-2</v>
      </c>
      <c r="P30" s="4" t="s">
        <v>36</v>
      </c>
      <c r="Q30" s="26"/>
      <c r="R30" s="26"/>
      <c r="S30" s="26"/>
      <c r="T30" s="26"/>
      <c r="U30" s="26"/>
    </row>
    <row r="31" spans="2:21" x14ac:dyDescent="0.25">
      <c r="B31" s="11" t="s">
        <v>37</v>
      </c>
      <c r="C31" s="12">
        <f>C29-C30</f>
        <v>1958</v>
      </c>
      <c r="D31" s="12">
        <f t="shared" ref="D31" si="52">D29-D30</f>
        <v>780</v>
      </c>
      <c r="E31" s="12">
        <f t="shared" ref="E31" si="53">E29-E30</f>
        <v>859</v>
      </c>
      <c r="F31" s="12">
        <f t="shared" ref="F31" si="54">F29-F30</f>
        <v>753</v>
      </c>
      <c r="G31" s="12">
        <f t="shared" ref="G31" si="55">G29-G30</f>
        <v>626</v>
      </c>
      <c r="I31" s="11" t="s">
        <v>37</v>
      </c>
      <c r="J31" s="30">
        <f t="shared" si="30"/>
        <v>8.5524591596051372E-2</v>
      </c>
      <c r="K31" s="30">
        <f t="shared" si="31"/>
        <v>4.5688847235238986E-2</v>
      </c>
      <c r="L31" s="30">
        <f t="shared" si="32"/>
        <v>5.9298633163053983E-2</v>
      </c>
      <c r="M31" s="30">
        <f t="shared" si="33"/>
        <v>5.4581037982023774E-2</v>
      </c>
      <c r="N31" s="30">
        <f t="shared" si="34"/>
        <v>4.8967459324155194E-2</v>
      </c>
      <c r="P31" s="11" t="s">
        <v>37</v>
      </c>
      <c r="Q31" s="30">
        <f t="shared" si="47"/>
        <v>2.1277955271565494</v>
      </c>
      <c r="R31" s="30">
        <f t="shared" si="48"/>
        <v>1.5102564102564102</v>
      </c>
      <c r="S31" s="30">
        <f t="shared" si="49"/>
        <v>-9.1967403958090777E-2</v>
      </c>
      <c r="T31" s="30">
        <f t="shared" si="50"/>
        <v>0.14077025232403728</v>
      </c>
      <c r="U31" s="30">
        <f t="shared" si="51"/>
        <v>0.20287539936102239</v>
      </c>
    </row>
    <row r="32" spans="2:21" x14ac:dyDescent="0.25">
      <c r="B32" s="4" t="s">
        <v>38</v>
      </c>
      <c r="C32" s="7">
        <v>-586</v>
      </c>
      <c r="D32" s="7">
        <v>0</v>
      </c>
      <c r="E32" s="7">
        <v>0</v>
      </c>
      <c r="F32" s="7">
        <v>0</v>
      </c>
      <c r="G32" s="7">
        <v>0</v>
      </c>
      <c r="I32" s="4" t="s">
        <v>38</v>
      </c>
      <c r="J32" s="26">
        <f t="shared" si="30"/>
        <v>-2.5596226085437233E-2</v>
      </c>
      <c r="K32" s="26">
        <f t="shared" si="31"/>
        <v>0</v>
      </c>
      <c r="L32" s="26">
        <f t="shared" si="32"/>
        <v>0</v>
      </c>
      <c r="M32" s="26">
        <f t="shared" si="33"/>
        <v>0</v>
      </c>
      <c r="N32" s="26">
        <f t="shared" si="34"/>
        <v>0</v>
      </c>
      <c r="P32" s="4" t="s">
        <v>38</v>
      </c>
      <c r="Q32" s="26"/>
      <c r="R32" s="26"/>
      <c r="S32" s="26"/>
      <c r="T32" s="26"/>
      <c r="U32" s="26"/>
    </row>
    <row r="33" spans="2:21" ht="22.5" x14ac:dyDescent="0.25">
      <c r="B33" s="20" t="s">
        <v>39</v>
      </c>
      <c r="C33" s="21">
        <f>C31+C32</f>
        <v>1372</v>
      </c>
      <c r="D33" s="21">
        <f t="shared" ref="D33" si="56">D31+D32</f>
        <v>780</v>
      </c>
      <c r="E33" s="21">
        <f t="shared" ref="E33" si="57">E31+E32</f>
        <v>859</v>
      </c>
      <c r="F33" s="21">
        <f t="shared" ref="F33" si="58">F31+F32</f>
        <v>753</v>
      </c>
      <c r="G33" s="21">
        <f t="shared" ref="G33" si="59">G31+G32</f>
        <v>626</v>
      </c>
      <c r="I33" s="20" t="s">
        <v>39</v>
      </c>
      <c r="J33" s="32">
        <f t="shared" si="30"/>
        <v>5.9928365510614132E-2</v>
      </c>
      <c r="K33" s="32">
        <f t="shared" si="31"/>
        <v>4.5688847235238986E-2</v>
      </c>
      <c r="L33" s="32">
        <f t="shared" si="32"/>
        <v>5.9298633163053983E-2</v>
      </c>
      <c r="M33" s="32">
        <f t="shared" si="33"/>
        <v>5.4581037982023774E-2</v>
      </c>
      <c r="N33" s="32">
        <f t="shared" si="34"/>
        <v>4.8967459324155194E-2</v>
      </c>
      <c r="P33" s="20" t="s">
        <v>39</v>
      </c>
      <c r="Q33" s="32">
        <f t="shared" ref="Q33" si="60">+C33/G33-1</f>
        <v>1.1916932907348241</v>
      </c>
      <c r="R33" s="32">
        <f t="shared" ref="R33" si="61">+C33/D33-1</f>
        <v>0.75897435897435894</v>
      </c>
      <c r="S33" s="32">
        <f t="shared" ref="S33" si="62">+D33/E33-1</f>
        <v>-9.1967403958090777E-2</v>
      </c>
      <c r="T33" s="32">
        <f t="shared" ref="T33" si="63">+E33/F33-1</f>
        <v>0.14077025232403728</v>
      </c>
      <c r="U33" s="32">
        <f t="shared" ref="U33" si="64">+F33/G33-1</f>
        <v>0.20287539936102239</v>
      </c>
    </row>
  </sheetData>
  <mergeCells count="6">
    <mergeCell ref="B1:G1"/>
    <mergeCell ref="B18:G18"/>
    <mergeCell ref="I1:N1"/>
    <mergeCell ref="I18:N18"/>
    <mergeCell ref="P1:U1"/>
    <mergeCell ref="P18:U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53"/>
  <sheetViews>
    <sheetView topLeftCell="F1" zoomScale="80" zoomScaleNormal="80" workbookViewId="0">
      <selection activeCell="X15" sqref="X15"/>
    </sheetView>
  </sheetViews>
  <sheetFormatPr baseColWidth="10" defaultRowHeight="15" x14ac:dyDescent="0.25"/>
  <cols>
    <col min="2" max="2" width="21.85546875" customWidth="1"/>
    <col min="9" max="9" width="22.85546875" customWidth="1"/>
    <col min="16" max="16" width="22.85546875" customWidth="1"/>
    <col min="23" max="23" width="23.42578125" customWidth="1"/>
  </cols>
  <sheetData>
    <row r="1" spans="2:28" x14ac:dyDescent="0.25">
      <c r="B1" s="54" t="s">
        <v>41</v>
      </c>
      <c r="C1" s="54"/>
      <c r="D1" s="54"/>
      <c r="E1" s="54"/>
      <c r="F1" s="54"/>
      <c r="G1" s="54"/>
      <c r="I1" s="54" t="s">
        <v>46</v>
      </c>
      <c r="J1" s="54"/>
      <c r="K1" s="54"/>
      <c r="L1" s="54"/>
      <c r="M1" s="54"/>
      <c r="N1" s="54"/>
      <c r="P1" s="54" t="s">
        <v>49</v>
      </c>
      <c r="Q1" s="54"/>
      <c r="R1" s="54"/>
      <c r="S1" s="54"/>
      <c r="T1" s="54"/>
      <c r="U1" s="54"/>
      <c r="W1" s="54" t="s">
        <v>55</v>
      </c>
      <c r="X1" s="54"/>
      <c r="Y1" s="54"/>
      <c r="Z1" s="54"/>
      <c r="AA1" s="54"/>
      <c r="AB1" s="54"/>
    </row>
    <row r="2" spans="2:28" x14ac:dyDescent="0.25">
      <c r="B2" s="10" t="s">
        <v>40</v>
      </c>
      <c r="C2" s="2">
        <v>43100</v>
      </c>
      <c r="D2" s="2">
        <v>42735</v>
      </c>
      <c r="E2" s="2">
        <v>42369</v>
      </c>
      <c r="F2" s="2">
        <v>42004</v>
      </c>
      <c r="G2" s="2">
        <v>41639</v>
      </c>
      <c r="I2" s="10" t="s">
        <v>47</v>
      </c>
      <c r="J2" s="2">
        <v>43100</v>
      </c>
      <c r="K2" s="2">
        <v>42735</v>
      </c>
      <c r="L2" s="2">
        <v>42369</v>
      </c>
      <c r="M2" s="2">
        <v>42004</v>
      </c>
      <c r="N2" s="15">
        <v>41639</v>
      </c>
      <c r="P2" s="10"/>
      <c r="Q2" s="2" t="s">
        <v>54</v>
      </c>
      <c r="R2" s="2" t="s">
        <v>53</v>
      </c>
      <c r="S2" s="2" t="s">
        <v>52</v>
      </c>
      <c r="T2" s="2" t="s">
        <v>51</v>
      </c>
      <c r="U2" s="2" t="s">
        <v>50</v>
      </c>
      <c r="W2" s="35"/>
      <c r="X2" s="34">
        <v>2017</v>
      </c>
      <c r="Y2" s="34">
        <v>2016</v>
      </c>
      <c r="Z2" s="34">
        <v>2015</v>
      </c>
      <c r="AA2" s="34">
        <v>2014</v>
      </c>
      <c r="AB2" s="36" t="s">
        <v>67</v>
      </c>
    </row>
    <row r="3" spans="2:28" x14ac:dyDescent="0.25">
      <c r="B3" s="53" t="s">
        <v>0</v>
      </c>
      <c r="C3" s="53"/>
      <c r="D3" s="53"/>
      <c r="E3" s="53"/>
      <c r="F3" s="53"/>
      <c r="G3" s="53"/>
      <c r="I3" s="53" t="s">
        <v>0</v>
      </c>
      <c r="J3" s="53"/>
      <c r="K3" s="53"/>
      <c r="L3" s="53"/>
      <c r="M3" s="53"/>
      <c r="N3" s="53"/>
      <c r="P3" s="53" t="s">
        <v>0</v>
      </c>
      <c r="Q3" s="53"/>
      <c r="R3" s="53"/>
      <c r="S3" s="53"/>
      <c r="T3" s="53"/>
      <c r="U3" s="53"/>
      <c r="W3" s="37" t="s">
        <v>56</v>
      </c>
      <c r="X3" s="24">
        <f>+'Multi Brand &amp; Single Segment IS'!C16/AVERAGE('Multi Brand &amp; Single Segment BS'!C15:D15)</f>
        <v>2.1412426985015311E-2</v>
      </c>
      <c r="Y3" s="24">
        <f>+'Multi Brand &amp; Single Segment IS'!D16/AVERAGE('Multi Brand &amp; Single Segment BS'!D15:E15)</f>
        <v>9.326634350512111E-3</v>
      </c>
      <c r="Z3" s="24">
        <f>+'Multi Brand &amp; Single Segment IS'!E16/AVERAGE('Multi Brand &amp; Single Segment BS'!E15:F15)</f>
        <v>-6.788391486539265E-2</v>
      </c>
      <c r="AA3" s="24">
        <f>+'Multi Brand &amp; Single Segment IS'!F16/AVERAGE('Multi Brand &amp; Single Segment BS'!F15:G15)</f>
        <v>2.4282514262130488E-4</v>
      </c>
      <c r="AB3" s="38">
        <f>AVERAGE(X3:AA3)</f>
        <v>-9.2255070968109802E-3</v>
      </c>
    </row>
    <row r="4" spans="2:28" x14ac:dyDescent="0.25">
      <c r="B4" s="5" t="s">
        <v>1</v>
      </c>
      <c r="C4" s="6">
        <f>SUM(C5:C7)</f>
        <v>12229.668000000001</v>
      </c>
      <c r="D4" s="6">
        <f t="shared" ref="D4:G4" si="0">SUM(D5:D7)</f>
        <v>11585.642</v>
      </c>
      <c r="E4" s="6">
        <f t="shared" si="0"/>
        <v>11696.537</v>
      </c>
      <c r="F4" s="6">
        <f t="shared" si="0"/>
        <v>11847.457</v>
      </c>
      <c r="G4" s="6">
        <f t="shared" si="0"/>
        <v>11314.505999999999</v>
      </c>
      <c r="I4" s="5" t="s">
        <v>1</v>
      </c>
      <c r="J4" s="24">
        <f>C4/C$13</f>
        <v>0.8942971324750334</v>
      </c>
      <c r="K4" s="24">
        <f t="shared" ref="K4:N13" si="1">D4/D$13</f>
        <v>0.89162956687597705</v>
      </c>
      <c r="L4" s="24">
        <f t="shared" si="1"/>
        <v>0.88040447067772754</v>
      </c>
      <c r="M4" s="24">
        <f t="shared" si="1"/>
        <v>0.86224282636473393</v>
      </c>
      <c r="N4" s="25">
        <f t="shared" si="1"/>
        <v>0.8772120139953794</v>
      </c>
      <c r="P4" s="5" t="s">
        <v>1</v>
      </c>
      <c r="Q4" s="24">
        <f>+C4/G4-1</f>
        <v>8.0883955516926953E-2</v>
      </c>
      <c r="R4" s="24">
        <f t="shared" ref="R4:U13" si="2">+C4/D4-1</f>
        <v>5.558828764085777E-2</v>
      </c>
      <c r="S4" s="24">
        <f t="shared" si="2"/>
        <v>-9.4810113454948386E-3</v>
      </c>
      <c r="T4" s="24">
        <f t="shared" si="2"/>
        <v>-1.2738598671428014E-2</v>
      </c>
      <c r="U4" s="25">
        <f>+F4/G4-1</f>
        <v>4.7103337962788761E-2</v>
      </c>
      <c r="W4" s="37" t="s">
        <v>57</v>
      </c>
      <c r="X4" s="24">
        <f>'Multi Brand &amp; Single Segment IS'!C12/AVERAGE('Multi Brand &amp; Single Segment BS'!C13:D13)</f>
        <v>1.8760838678467985E-2</v>
      </c>
      <c r="Y4" s="24">
        <f>'Multi Brand &amp; Single Segment IS'!D12/AVERAGE('Multi Brand &amp; Single Segment BS'!D13:E13)</f>
        <v>1.1382463474816213E-2</v>
      </c>
      <c r="Z4" s="24">
        <f>'Multi Brand &amp; Single Segment IS'!E12/AVERAGE('Multi Brand &amp; Single Segment BS'!E13:F13)</f>
        <v>-2.8417181695107024E-2</v>
      </c>
      <c r="AA4" s="24">
        <f>'Multi Brand &amp; Single Segment IS'!F12/AVERAGE('Multi Brand &amp; Single Segment BS'!F13:G13)</f>
        <v>8.169217707759904E-3</v>
      </c>
      <c r="AB4" s="38">
        <f t="shared" ref="AB4:AB11" si="3">AVERAGE(X4:AA4)</f>
        <v>2.4738345414842696E-3</v>
      </c>
    </row>
    <row r="5" spans="2:28" x14ac:dyDescent="0.25">
      <c r="B5" s="4" t="s">
        <v>2</v>
      </c>
      <c r="C5" s="7">
        <v>588.36400000000003</v>
      </c>
      <c r="D5" s="7">
        <v>90.367000000000004</v>
      </c>
      <c r="E5" s="7">
        <v>89.77</v>
      </c>
      <c r="F5" s="7">
        <v>91.233000000000004</v>
      </c>
      <c r="G5" s="17">
        <v>93.064999999999998</v>
      </c>
      <c r="I5" s="4" t="s">
        <v>2</v>
      </c>
      <c r="J5" s="26">
        <f t="shared" ref="J5:J13" si="4">C5/C$13</f>
        <v>4.3024245470240113E-2</v>
      </c>
      <c r="K5" s="26">
        <f t="shared" si="1"/>
        <v>6.9546330768619829E-3</v>
      </c>
      <c r="L5" s="26">
        <f t="shared" si="1"/>
        <v>6.7570349525453216E-3</v>
      </c>
      <c r="M5" s="26">
        <f t="shared" si="1"/>
        <v>6.6398215058078519E-3</v>
      </c>
      <c r="N5" s="27">
        <f t="shared" si="1"/>
        <v>7.2153159919204589E-3</v>
      </c>
      <c r="P5" s="4" t="s">
        <v>2</v>
      </c>
      <c r="Q5" s="26">
        <f t="shared" ref="Q5:Q13" si="5">+C5/G5-1</f>
        <v>5.3220759684091767</v>
      </c>
      <c r="R5" s="26">
        <f t="shared" si="2"/>
        <v>5.5108280677681014</v>
      </c>
      <c r="S5" s="26">
        <f t="shared" si="2"/>
        <v>6.650328617578305E-3</v>
      </c>
      <c r="T5" s="26">
        <f t="shared" si="2"/>
        <v>-1.6035864215799167E-2</v>
      </c>
      <c r="U5" s="27">
        <f t="shared" si="2"/>
        <v>-1.9685166281631084E-2</v>
      </c>
      <c r="W5" s="39" t="s">
        <v>58</v>
      </c>
      <c r="X5" s="26">
        <f>+X3-X4</f>
        <v>2.6515883065473256E-3</v>
      </c>
      <c r="Y5" s="26">
        <f t="shared" ref="Y5:AA5" si="6">+Y3-Y4</f>
        <v>-2.0558291243041021E-3</v>
      </c>
      <c r="Z5" s="26">
        <f t="shared" si="6"/>
        <v>-3.9466733170285623E-2</v>
      </c>
      <c r="AA5" s="26">
        <f t="shared" si="6"/>
        <v>-7.9263925651385982E-3</v>
      </c>
      <c r="AB5" s="40">
        <f t="shared" si="3"/>
        <v>-1.169934163829525E-2</v>
      </c>
    </row>
    <row r="6" spans="2:28" x14ac:dyDescent="0.25">
      <c r="B6" s="4" t="s">
        <v>3</v>
      </c>
      <c r="C6" s="7">
        <v>6281.5919999999996</v>
      </c>
      <c r="D6" s="7">
        <v>6002.69</v>
      </c>
      <c r="E6" s="7">
        <v>6386.1270000000004</v>
      </c>
      <c r="F6" s="7">
        <v>6465.8209999999999</v>
      </c>
      <c r="G6" s="17">
        <v>6075.567</v>
      </c>
      <c r="I6" s="4" t="s">
        <v>3</v>
      </c>
      <c r="J6" s="26">
        <f t="shared" si="4"/>
        <v>0.45934278125768491</v>
      </c>
      <c r="K6" s="26">
        <f t="shared" si="1"/>
        <v>0.46196627556684022</v>
      </c>
      <c r="L6" s="26">
        <f t="shared" si="1"/>
        <v>0.4806871265499989</v>
      </c>
      <c r="M6" s="26">
        <f t="shared" si="1"/>
        <v>0.47057421468661587</v>
      </c>
      <c r="N6" s="27">
        <f t="shared" si="1"/>
        <v>0.47103783092552737</v>
      </c>
      <c r="P6" s="4" t="s">
        <v>3</v>
      </c>
      <c r="Q6" s="26">
        <f t="shared" si="5"/>
        <v>3.3910415274821304E-2</v>
      </c>
      <c r="R6" s="26">
        <f t="shared" si="2"/>
        <v>4.6462835828603444E-2</v>
      </c>
      <c r="S6" s="26">
        <f t="shared" si="2"/>
        <v>-6.0042182061208704E-2</v>
      </c>
      <c r="T6" s="26">
        <f t="shared" si="2"/>
        <v>-1.2325426268373296E-2</v>
      </c>
      <c r="U6" s="27">
        <f t="shared" si="2"/>
        <v>6.4233346451450624E-2</v>
      </c>
      <c r="W6" s="37" t="s">
        <v>59</v>
      </c>
      <c r="X6" s="24">
        <f>+'Multi Brand &amp; Single Segment IS'!C16/'Multi Brand &amp; Single Segment IS'!C3</f>
        <v>6.5755693354952641E-2</v>
      </c>
      <c r="Y6" s="24">
        <f>+'Multi Brand &amp; Single Segment IS'!D16/'Multi Brand &amp; Single Segment IS'!D3</f>
        <v>3.0179675910992482E-2</v>
      </c>
      <c r="Z6" s="24">
        <f>+'Multi Brand &amp; Single Segment IS'!E16/'Multi Brand &amp; Single Segment IS'!E3</f>
        <v>-0.22495383920873568</v>
      </c>
      <c r="AA6" s="24">
        <f>+'Multi Brand &amp; Single Segment IS'!F16/'Multi Brand &amp; Single Segment IS'!F3</f>
        <v>8.2057551774906198E-4</v>
      </c>
      <c r="AB6" s="38">
        <f t="shared" si="3"/>
        <v>-3.2049473606260377E-2</v>
      </c>
    </row>
    <row r="7" spans="2:28" x14ac:dyDescent="0.25">
      <c r="B7" s="4" t="s">
        <v>4</v>
      </c>
      <c r="C7" s="7">
        <v>5359.7120000000004</v>
      </c>
      <c r="D7" s="7">
        <v>5492.585</v>
      </c>
      <c r="E7" s="7">
        <v>5220.6400000000003</v>
      </c>
      <c r="F7" s="7">
        <v>5290.4030000000002</v>
      </c>
      <c r="G7" s="17">
        <v>5145.8739999999998</v>
      </c>
      <c r="I7" s="4" t="s">
        <v>4</v>
      </c>
      <c r="J7" s="26">
        <f t="shared" si="4"/>
        <v>0.39193010574710824</v>
      </c>
      <c r="K7" s="26">
        <f t="shared" si="1"/>
        <v>0.42270865823227477</v>
      </c>
      <c r="L7" s="26">
        <f t="shared" si="1"/>
        <v>0.39296030917518338</v>
      </c>
      <c r="M7" s="26">
        <f t="shared" si="1"/>
        <v>0.38502879017231018</v>
      </c>
      <c r="N7" s="27">
        <f t="shared" si="1"/>
        <v>0.39895886707793154</v>
      </c>
      <c r="P7" s="4" t="s">
        <v>4</v>
      </c>
      <c r="Q7" s="26">
        <f t="shared" si="5"/>
        <v>4.1555234348917391E-2</v>
      </c>
      <c r="R7" s="26">
        <f t="shared" si="2"/>
        <v>-2.4191341599629212E-2</v>
      </c>
      <c r="S7" s="26">
        <f t="shared" si="2"/>
        <v>5.2090356737871213E-2</v>
      </c>
      <c r="T7" s="26">
        <f t="shared" si="2"/>
        <v>-1.3186708082541188E-2</v>
      </c>
      <c r="U7" s="27">
        <f t="shared" si="2"/>
        <v>2.8086385325408303E-2</v>
      </c>
      <c r="W7" s="37" t="s">
        <v>60</v>
      </c>
      <c r="X7" s="42">
        <f>+'Multi Brand &amp; Single Segment IS'!C3/AVERAGE('Multi Brand &amp; Single Segment BS'!C4:D4)</f>
        <v>0.18396770816756108</v>
      </c>
      <c r="Y7" s="42">
        <f>+'Multi Brand &amp; Single Segment IS'!D3/AVERAGE('Multi Brand &amp; Single Segment BS'!D4:E4)</f>
        <v>0.17656620542261098</v>
      </c>
      <c r="Z7" s="42">
        <f>+'Multi Brand &amp; Single Segment IS'!E3/AVERAGE('Multi Brand &amp; Single Segment BS'!E4:F4)</f>
        <v>0.18365685957955985</v>
      </c>
      <c r="AA7" s="42">
        <f>+'Multi Brand &amp; Single Segment IS'!F3/AVERAGE('Multi Brand &amp; Single Segment BS'!F4:G4)</f>
        <v>0.18278303958952011</v>
      </c>
      <c r="AB7" s="43">
        <f t="shared" si="3"/>
        <v>0.18174345318981303</v>
      </c>
    </row>
    <row r="8" spans="2:28" x14ac:dyDescent="0.25">
      <c r="B8" s="5" t="s">
        <v>5</v>
      </c>
      <c r="C8" s="6">
        <f>SUM(C9:C11)</f>
        <v>1445.5050000000001</v>
      </c>
      <c r="D8" s="6">
        <f t="shared" ref="D8" si="7">SUM(D9:D11)</f>
        <v>1408.1420000000001</v>
      </c>
      <c r="E8" s="6">
        <f t="shared" ref="E8" si="8">SUM(E9:E11)</f>
        <v>1588.8760000000002</v>
      </c>
      <c r="F8" s="6">
        <f t="shared" ref="F8" si="9">SUM(F9:F11)</f>
        <v>1892.8220000000001</v>
      </c>
      <c r="G8" s="6">
        <f t="shared" ref="G8" si="10">SUM(G9:G11)</f>
        <v>1583.751</v>
      </c>
      <c r="I8" s="5" t="s">
        <v>5</v>
      </c>
      <c r="J8" s="24">
        <f t="shared" si="4"/>
        <v>0.10570286752496659</v>
      </c>
      <c r="K8" s="24">
        <f t="shared" si="1"/>
        <v>0.108370433124023</v>
      </c>
      <c r="L8" s="24">
        <f t="shared" si="1"/>
        <v>0.11959552932227249</v>
      </c>
      <c r="M8" s="24">
        <f t="shared" si="1"/>
        <v>0.13775717363526607</v>
      </c>
      <c r="N8" s="25">
        <f t="shared" si="1"/>
        <v>0.12278798600462063</v>
      </c>
      <c r="P8" s="5" t="s">
        <v>5</v>
      </c>
      <c r="Q8" s="24">
        <f t="shared" si="5"/>
        <v>-8.7290236912241803E-2</v>
      </c>
      <c r="R8" s="24">
        <f t="shared" si="2"/>
        <v>2.653354562252952E-2</v>
      </c>
      <c r="S8" s="24">
        <f t="shared" si="2"/>
        <v>-0.11374959405265117</v>
      </c>
      <c r="T8" s="24">
        <f t="shared" si="2"/>
        <v>-0.1605782265844331</v>
      </c>
      <c r="U8" s="25">
        <f t="shared" si="2"/>
        <v>0.19515125799447008</v>
      </c>
      <c r="W8" s="39" t="s">
        <v>61</v>
      </c>
      <c r="X8" s="44">
        <f>+C12/C22</f>
        <v>0.6808052132967426</v>
      </c>
      <c r="Y8" s="44">
        <f t="shared" ref="Y8:AA8" si="11">+D12/D22</f>
        <v>0.53836228548165743</v>
      </c>
      <c r="Z8" s="44">
        <f t="shared" si="11"/>
        <v>0.43682480813570679</v>
      </c>
      <c r="AA8" s="44">
        <f t="shared" si="11"/>
        <v>0.92260694288340706</v>
      </c>
      <c r="AB8" s="45">
        <f t="shared" si="3"/>
        <v>0.64464981244937847</v>
      </c>
    </row>
    <row r="9" spans="2:28" x14ac:dyDescent="0.25">
      <c r="B9" s="4" t="s">
        <v>6</v>
      </c>
      <c r="C9" s="7">
        <v>38.027999999999999</v>
      </c>
      <c r="D9" s="7">
        <v>41.79</v>
      </c>
      <c r="E9" s="7">
        <v>42.796999999999997</v>
      </c>
      <c r="F9" s="7">
        <v>46.433</v>
      </c>
      <c r="G9" s="17">
        <v>48.383000000000003</v>
      </c>
      <c r="I9" s="4" t="s">
        <v>6</v>
      </c>
      <c r="J9" s="26">
        <f t="shared" si="4"/>
        <v>2.7808057711591651E-3</v>
      </c>
      <c r="K9" s="26">
        <f t="shared" si="1"/>
        <v>3.2161532006380897E-3</v>
      </c>
      <c r="L9" s="26">
        <f t="shared" si="1"/>
        <v>3.2213526218567686E-3</v>
      </c>
      <c r="M9" s="26">
        <f t="shared" si="1"/>
        <v>3.3793345826529432E-3</v>
      </c>
      <c r="N9" s="27">
        <f t="shared" si="1"/>
        <v>3.7511269933604209E-3</v>
      </c>
      <c r="P9" s="4" t="s">
        <v>6</v>
      </c>
      <c r="Q9" s="26">
        <f t="shared" si="5"/>
        <v>-0.21402145381642323</v>
      </c>
      <c r="R9" s="26">
        <f t="shared" si="2"/>
        <v>-9.0021536252692047E-2</v>
      </c>
      <c r="S9" s="26">
        <f t="shared" si="2"/>
        <v>-2.352968666027988E-2</v>
      </c>
      <c r="T9" s="26">
        <f t="shared" si="2"/>
        <v>-7.8306376930200594E-2</v>
      </c>
      <c r="U9" s="27">
        <f t="shared" si="2"/>
        <v>-4.0303412355579549E-2</v>
      </c>
      <c r="W9" s="39" t="s">
        <v>62</v>
      </c>
      <c r="X9" s="44">
        <f>+C8/C22</f>
        <v>1.0675213208121259</v>
      </c>
      <c r="Y9" s="44">
        <f>+D8/D22</f>
        <v>0.80287660837085506</v>
      </c>
      <c r="Z9" s="44">
        <f>+E8/E22</f>
        <v>0.64023641839350576</v>
      </c>
      <c r="AA9" s="44">
        <f t="shared" ref="AA9" si="12">+F8/F22</f>
        <v>1.2108318551010371</v>
      </c>
      <c r="AB9" s="45">
        <f t="shared" si="3"/>
        <v>0.93036655066938101</v>
      </c>
    </row>
    <row r="10" spans="2:28" x14ac:dyDescent="0.25">
      <c r="B10" s="4" t="s">
        <v>7</v>
      </c>
      <c r="C10" s="7">
        <v>116.679</v>
      </c>
      <c r="D10" s="7">
        <v>92.984999999999999</v>
      </c>
      <c r="E10" s="7">
        <v>88.179000000000002</v>
      </c>
      <c r="F10" s="7">
        <v>88.855000000000004</v>
      </c>
      <c r="G10" s="17">
        <v>92.234999999999999</v>
      </c>
      <c r="I10" s="4" t="s">
        <v>7</v>
      </c>
      <c r="J10" s="26">
        <f t="shared" si="4"/>
        <v>8.5321772528947157E-3</v>
      </c>
      <c r="K10" s="26">
        <f t="shared" si="1"/>
        <v>7.1561140311398128E-3</v>
      </c>
      <c r="L10" s="26">
        <f t="shared" si="1"/>
        <v>6.6372795486297643E-3</v>
      </c>
      <c r="M10" s="26">
        <f t="shared" si="1"/>
        <v>6.4667536954671739E-3</v>
      </c>
      <c r="N10" s="27">
        <f t="shared" si="1"/>
        <v>7.150966211946312E-3</v>
      </c>
      <c r="P10" s="4" t="s">
        <v>7</v>
      </c>
      <c r="Q10" s="26">
        <f t="shared" si="5"/>
        <v>0.26501870222800461</v>
      </c>
      <c r="R10" s="26">
        <f t="shared" si="2"/>
        <v>0.2548152927891596</v>
      </c>
      <c r="S10" s="26">
        <f t="shared" si="2"/>
        <v>5.4502772769026597E-2</v>
      </c>
      <c r="T10" s="26">
        <f t="shared" si="2"/>
        <v>-7.6079005120702758E-3</v>
      </c>
      <c r="U10" s="27">
        <f t="shared" si="2"/>
        <v>-3.6645525017617975E-2</v>
      </c>
      <c r="W10" s="39" t="s">
        <v>63</v>
      </c>
      <c r="X10" s="44">
        <f>+(C12+C10+C9)/C22</f>
        <v>0.79505803219317084</v>
      </c>
      <c r="Y10" s="44">
        <f t="shared" ref="Y10:AA10" si="13">+(D12+D10+D9)/D22</f>
        <v>0.61520659159082958</v>
      </c>
      <c r="Z10" s="44">
        <f t="shared" si="13"/>
        <v>0.48960149123464458</v>
      </c>
      <c r="AA10" s="44">
        <f t="shared" si="13"/>
        <v>1.009150220599383</v>
      </c>
      <c r="AB10" s="45">
        <f t="shared" si="3"/>
        <v>0.72725408390450696</v>
      </c>
    </row>
    <row r="11" spans="2:28" x14ac:dyDescent="0.25">
      <c r="B11" s="4" t="s">
        <v>8</v>
      </c>
      <c r="C11" s="7">
        <v>1290.798</v>
      </c>
      <c r="D11" s="7">
        <v>1273.367</v>
      </c>
      <c r="E11" s="7">
        <v>1457.9</v>
      </c>
      <c r="F11" s="7">
        <v>1757.5340000000001</v>
      </c>
      <c r="G11" s="17">
        <v>1443.133</v>
      </c>
      <c r="I11" s="4" t="s">
        <v>8</v>
      </c>
      <c r="J11" s="26">
        <f t="shared" si="4"/>
        <v>9.4389884500912694E-2</v>
      </c>
      <c r="K11" s="26">
        <f t="shared" si="1"/>
        <v>9.7998165892245095E-2</v>
      </c>
      <c r="L11" s="26">
        <f t="shared" si="1"/>
        <v>0.10973689715178594</v>
      </c>
      <c r="M11" s="26">
        <f t="shared" si="1"/>
        <v>0.12791108535714596</v>
      </c>
      <c r="N11" s="27">
        <f t="shared" si="1"/>
        <v>0.11188589279931389</v>
      </c>
      <c r="P11" s="4" t="s">
        <v>8</v>
      </c>
      <c r="Q11" s="26">
        <f t="shared" si="5"/>
        <v>-0.10555853133425686</v>
      </c>
      <c r="R11" s="26">
        <f t="shared" si="2"/>
        <v>1.3688905083923286E-2</v>
      </c>
      <c r="S11" s="26">
        <f t="shared" si="2"/>
        <v>-0.12657452500171484</v>
      </c>
      <c r="T11" s="26">
        <f t="shared" si="2"/>
        <v>-0.17048546429258271</v>
      </c>
      <c r="U11" s="27">
        <f t="shared" si="2"/>
        <v>0.21786003091884121</v>
      </c>
      <c r="W11" s="37" t="s">
        <v>64</v>
      </c>
      <c r="X11" s="42">
        <f>+'Multi Brand &amp; Single Segment IS'!C3/AVERAGE('Multi Brand &amp; Single Segment BS'!C10:D10)</f>
        <v>20.896520146520146</v>
      </c>
      <c r="Y11" s="42">
        <f>+'Multi Brand &amp; Single Segment IS'!D3/AVERAGE('Multi Brand &amp; Single Segment BS'!D10:E10)</f>
        <v>22.691296284029939</v>
      </c>
      <c r="Z11" s="42">
        <f>+'Multi Brand &amp; Single Segment IS'!E3/AVERAGE('Multi Brand &amp; Single Segment BS'!E10:F10)</f>
        <v>24.424777161449214</v>
      </c>
      <c r="AA11" s="42">
        <f>+'Multi Brand &amp; Single Segment IS'!F3/AVERAGE('Multi Brand &amp; Single Segment BS'!F10:G10)</f>
        <v>23.378507924236565</v>
      </c>
      <c r="AB11" s="43">
        <f t="shared" si="3"/>
        <v>22.847775379058966</v>
      </c>
    </row>
    <row r="12" spans="2:28" x14ac:dyDescent="0.25">
      <c r="B12" s="4" t="s">
        <v>9</v>
      </c>
      <c r="C12" s="7">
        <v>921.86199999999997</v>
      </c>
      <c r="D12" s="7">
        <v>944.21799999999996</v>
      </c>
      <c r="E12" s="7">
        <v>1084.069</v>
      </c>
      <c r="F12" s="7">
        <v>1442.2570000000001</v>
      </c>
      <c r="G12" s="17">
        <v>1135.0899999999999</v>
      </c>
      <c r="I12" s="4" t="s">
        <v>9</v>
      </c>
      <c r="J12" s="26">
        <f t="shared" si="4"/>
        <v>6.7411359256661668E-2</v>
      </c>
      <c r="K12" s="26">
        <f t="shared" si="1"/>
        <v>7.2666899803783103E-2</v>
      </c>
      <c r="L12" s="26">
        <f t="shared" si="1"/>
        <v>8.1598441839933755E-2</v>
      </c>
      <c r="M12" s="26">
        <f t="shared" si="1"/>
        <v>0.10496562697162118</v>
      </c>
      <c r="N12" s="27">
        <f t="shared" si="1"/>
        <v>8.8003363555246253E-2</v>
      </c>
      <c r="P12" s="4" t="s">
        <v>9</v>
      </c>
      <c r="Q12" s="26">
        <f t="shared" si="5"/>
        <v>-0.18785118360658626</v>
      </c>
      <c r="R12" s="26">
        <f t="shared" si="2"/>
        <v>-2.3676735669093341E-2</v>
      </c>
      <c r="S12" s="26">
        <f t="shared" si="2"/>
        <v>-0.12900562602564969</v>
      </c>
      <c r="T12" s="26">
        <f t="shared" si="2"/>
        <v>-0.24835240875932663</v>
      </c>
      <c r="U12" s="27">
        <f t="shared" si="2"/>
        <v>0.27061025997938515</v>
      </c>
      <c r="W12" s="39" t="s">
        <v>65</v>
      </c>
      <c r="X12" s="44">
        <f>+(C22+C18)/C15</f>
        <v>0.94194557906593523</v>
      </c>
      <c r="Y12" s="44">
        <f t="shared" ref="Y12:AA12" si="14">+(D22+D18)/D15</f>
        <v>1.0263419475350546</v>
      </c>
      <c r="Z12" s="44">
        <f t="shared" si="14"/>
        <v>0.92830484993145557</v>
      </c>
      <c r="AA12" s="44">
        <f t="shared" si="14"/>
        <v>0.84699862768368894</v>
      </c>
      <c r="AB12" s="45">
        <f>AVERAGE(X12:AA12)</f>
        <v>0.93589775105403361</v>
      </c>
    </row>
    <row r="13" spans="2:28" x14ac:dyDescent="0.25">
      <c r="B13" s="8" t="s">
        <v>10</v>
      </c>
      <c r="C13" s="9">
        <f>C8+C4</f>
        <v>13675.173000000003</v>
      </c>
      <c r="D13" s="9">
        <f t="shared" ref="D13:G13" si="15">D8+D4</f>
        <v>12993.784</v>
      </c>
      <c r="E13" s="9">
        <f t="shared" si="15"/>
        <v>13285.413</v>
      </c>
      <c r="F13" s="9">
        <f t="shared" si="15"/>
        <v>13740.279</v>
      </c>
      <c r="G13" s="9">
        <f t="shared" si="15"/>
        <v>12898.257</v>
      </c>
      <c r="I13" s="8" t="s">
        <v>10</v>
      </c>
      <c r="J13" s="28">
        <f t="shared" si="4"/>
        <v>1</v>
      </c>
      <c r="K13" s="28">
        <f t="shared" si="1"/>
        <v>1</v>
      </c>
      <c r="L13" s="28">
        <f t="shared" si="1"/>
        <v>1</v>
      </c>
      <c r="M13" s="28">
        <f t="shared" si="1"/>
        <v>1</v>
      </c>
      <c r="N13" s="29">
        <f t="shared" si="1"/>
        <v>1</v>
      </c>
      <c r="P13" s="8" t="s">
        <v>10</v>
      </c>
      <c r="Q13" s="28">
        <f t="shared" si="5"/>
        <v>6.0234185130595863E-2</v>
      </c>
      <c r="R13" s="28">
        <f t="shared" si="2"/>
        <v>5.2439612664024748E-2</v>
      </c>
      <c r="S13" s="28">
        <f t="shared" si="2"/>
        <v>-2.1951067686040382E-2</v>
      </c>
      <c r="T13" s="28">
        <f t="shared" si="2"/>
        <v>-3.3104567964012954E-2</v>
      </c>
      <c r="U13" s="29">
        <f t="shared" si="2"/>
        <v>6.5281843895651948E-2</v>
      </c>
      <c r="W13" s="41" t="s">
        <v>66</v>
      </c>
      <c r="X13" s="46">
        <f>+C4/C15</f>
        <v>1.7366763627812343</v>
      </c>
      <c r="Y13" s="46">
        <f t="shared" ref="Y13:AA13" si="16">+D4/D15</f>
        <v>1.8067463930233045</v>
      </c>
      <c r="Z13" s="46">
        <f t="shared" si="16"/>
        <v>1.697688210709198</v>
      </c>
      <c r="AA13" s="46">
        <f t="shared" si="16"/>
        <v>1.5925613170257689</v>
      </c>
      <c r="AB13" s="47">
        <f>AVERAGE(X13:AA13)</f>
        <v>1.7084180708848764</v>
      </c>
    </row>
    <row r="14" spans="2:28" x14ac:dyDescent="0.25">
      <c r="B14" s="53" t="s">
        <v>11</v>
      </c>
      <c r="C14" s="53"/>
      <c r="D14" s="53"/>
      <c r="E14" s="53"/>
      <c r="F14" s="53"/>
      <c r="G14" s="53"/>
      <c r="I14" s="53" t="s">
        <v>11</v>
      </c>
      <c r="J14" s="53"/>
      <c r="K14" s="53"/>
      <c r="L14" s="53"/>
      <c r="M14" s="53"/>
      <c r="N14" s="53"/>
      <c r="P14" s="53" t="s">
        <v>11</v>
      </c>
      <c r="Q14" s="53"/>
      <c r="R14" s="53"/>
      <c r="S14" s="53"/>
      <c r="T14" s="53"/>
      <c r="U14" s="53"/>
    </row>
    <row r="15" spans="2:28" x14ac:dyDescent="0.25">
      <c r="B15" s="5" t="s">
        <v>12</v>
      </c>
      <c r="C15" s="6">
        <f>C16+C17</f>
        <v>7041.9960000000001</v>
      </c>
      <c r="D15" s="6">
        <f t="shared" ref="D15:G15" si="17">D16+D17</f>
        <v>6412.4339999999993</v>
      </c>
      <c r="E15" s="6">
        <f t="shared" si="17"/>
        <v>6889.6849999999995</v>
      </c>
      <c r="F15" s="6">
        <f t="shared" si="17"/>
        <v>7439.2470000000003</v>
      </c>
      <c r="G15" s="6">
        <f t="shared" si="17"/>
        <v>6867.344000000001</v>
      </c>
      <c r="I15" s="5" t="s">
        <v>12</v>
      </c>
      <c r="J15" s="24">
        <f>C15/C$13</f>
        <v>0.514947489146938</v>
      </c>
      <c r="K15" s="24">
        <f t="shared" ref="K15:N26" si="18">D15/D$13</f>
        <v>0.49350012282796141</v>
      </c>
      <c r="L15" s="24">
        <f t="shared" si="18"/>
        <v>0.51859020114767973</v>
      </c>
      <c r="M15" s="24">
        <f t="shared" si="18"/>
        <v>0.5414189187861469</v>
      </c>
      <c r="N15" s="25">
        <f t="shared" si="18"/>
        <v>0.53242418723708185</v>
      </c>
      <c r="P15" s="5" t="s">
        <v>12</v>
      </c>
      <c r="Q15" s="24">
        <f>+C15/G15-1</f>
        <v>2.5432248624795761E-2</v>
      </c>
      <c r="R15" s="24">
        <f t="shared" ref="R15:U26" si="19">+C15/D15-1</f>
        <v>9.8178320431836053E-2</v>
      </c>
      <c r="S15" s="24">
        <f t="shared" si="19"/>
        <v>-6.9270365771439524E-2</v>
      </c>
      <c r="T15" s="24">
        <f t="shared" si="19"/>
        <v>-7.3873336911652543E-2</v>
      </c>
      <c r="U15" s="25">
        <f>+F15/G15-1</f>
        <v>8.3278629991449193E-2</v>
      </c>
    </row>
    <row r="16" spans="2:28" x14ac:dyDescent="0.25">
      <c r="B16" s="4" t="s">
        <v>13</v>
      </c>
      <c r="C16" s="7">
        <v>3198.42</v>
      </c>
      <c r="D16" s="7">
        <v>3191.8009999999999</v>
      </c>
      <c r="E16" s="7">
        <v>3191.8009999999999</v>
      </c>
      <c r="F16" s="7">
        <v>3191.7449999999999</v>
      </c>
      <c r="G16" s="17">
        <v>2554.2220000000002</v>
      </c>
      <c r="I16" s="4" t="s">
        <v>13</v>
      </c>
      <c r="J16" s="26">
        <f t="shared" ref="J16:J26" si="20">C16/C$13</f>
        <v>0.23388515816216726</v>
      </c>
      <c r="K16" s="26">
        <f t="shared" si="18"/>
        <v>0.24564060784756772</v>
      </c>
      <c r="L16" s="26">
        <f t="shared" si="18"/>
        <v>0.24024853423826567</v>
      </c>
      <c r="M16" s="26">
        <f t="shared" si="18"/>
        <v>0.23229113469966656</v>
      </c>
      <c r="N16" s="27">
        <f t="shared" si="18"/>
        <v>0.19802846229533186</v>
      </c>
      <c r="P16" s="4" t="s">
        <v>13</v>
      </c>
      <c r="Q16" s="26">
        <f t="shared" ref="Q16:Q26" si="21">+C16/G16-1</f>
        <v>0.25220908754211657</v>
      </c>
      <c r="R16" s="26">
        <f t="shared" si="19"/>
        <v>2.0737508384764958E-3</v>
      </c>
      <c r="S16" s="26">
        <f t="shared" si="19"/>
        <v>0</v>
      </c>
      <c r="T16" s="26">
        <f t="shared" si="19"/>
        <v>1.7545261291163072E-5</v>
      </c>
      <c r="U16" s="27">
        <f t="shared" si="19"/>
        <v>0.24959576732171262</v>
      </c>
      <c r="W16" s="33"/>
      <c r="X16" s="33"/>
      <c r="Y16" s="33"/>
      <c r="Z16" s="33"/>
      <c r="AA16" s="33"/>
      <c r="AB16" s="33"/>
    </row>
    <row r="17" spans="2:28" x14ac:dyDescent="0.25">
      <c r="B17" s="4" t="s">
        <v>14</v>
      </c>
      <c r="C17" s="7">
        <v>3843.576</v>
      </c>
      <c r="D17" s="7">
        <v>3220.6329999999998</v>
      </c>
      <c r="E17" s="7">
        <v>3697.884</v>
      </c>
      <c r="F17" s="7">
        <v>4247.5020000000004</v>
      </c>
      <c r="G17" s="17">
        <v>4313.1220000000003</v>
      </c>
      <c r="I17" s="4" t="s">
        <v>14</v>
      </c>
      <c r="J17" s="26">
        <f t="shared" si="20"/>
        <v>0.28106233098477068</v>
      </c>
      <c r="K17" s="26">
        <f t="shared" si="18"/>
        <v>0.24785951498039369</v>
      </c>
      <c r="L17" s="26">
        <f t="shared" si="18"/>
        <v>0.27834166690941409</v>
      </c>
      <c r="M17" s="26">
        <f t="shared" si="18"/>
        <v>0.30912778408648034</v>
      </c>
      <c r="N17" s="27">
        <f t="shared" si="18"/>
        <v>0.33439572494174991</v>
      </c>
      <c r="P17" s="4" t="s">
        <v>14</v>
      </c>
      <c r="Q17" s="26">
        <f t="shared" si="21"/>
        <v>-0.10886453014776776</v>
      </c>
      <c r="R17" s="26">
        <f t="shared" si="19"/>
        <v>0.19342253525937303</v>
      </c>
      <c r="S17" s="26">
        <f t="shared" si="19"/>
        <v>-0.12906056544769928</v>
      </c>
      <c r="T17" s="26">
        <f t="shared" si="19"/>
        <v>-0.12939793789384924</v>
      </c>
      <c r="U17" s="27">
        <f t="shared" si="19"/>
        <v>-1.5214037534760139E-2</v>
      </c>
    </row>
    <row r="18" spans="2:28" x14ac:dyDescent="0.25">
      <c r="B18" s="5" t="s">
        <v>15</v>
      </c>
      <c r="C18" s="6">
        <f>C19+C20</f>
        <v>5279.1009999999997</v>
      </c>
      <c r="D18" s="6">
        <f t="shared" ref="D18" si="22">D19+D20</f>
        <v>4827.4789999999994</v>
      </c>
      <c r="E18" s="6">
        <f t="shared" ref="E18" si="23">E19+E20</f>
        <v>3914.0259999999998</v>
      </c>
      <c r="F18" s="6">
        <f t="shared" ref="F18" si="24">F19+F20</f>
        <v>4737.7910000000002</v>
      </c>
      <c r="G18" s="6">
        <f t="shared" ref="G18" si="25">G19+G20</f>
        <v>4761.3599999999997</v>
      </c>
      <c r="I18" s="5" t="s">
        <v>15</v>
      </c>
      <c r="J18" s="24">
        <f t="shared" si="20"/>
        <v>0.38603540883906906</v>
      </c>
      <c r="K18" s="24">
        <f t="shared" si="18"/>
        <v>0.37152218322237768</v>
      </c>
      <c r="L18" s="24">
        <f t="shared" si="18"/>
        <v>0.29461078853927986</v>
      </c>
      <c r="M18" s="24">
        <f t="shared" si="18"/>
        <v>0.34481039286029053</v>
      </c>
      <c r="N18" s="25">
        <f t="shared" si="18"/>
        <v>0.36914755226229401</v>
      </c>
      <c r="P18" s="5" t="s">
        <v>15</v>
      </c>
      <c r="Q18" s="24">
        <f t="shared" si="21"/>
        <v>0.10873804963287803</v>
      </c>
      <c r="R18" s="24">
        <f t="shared" si="19"/>
        <v>9.3552348958949372E-2</v>
      </c>
      <c r="S18" s="24">
        <f t="shared" si="19"/>
        <v>0.23337938991718499</v>
      </c>
      <c r="T18" s="24">
        <f t="shared" si="19"/>
        <v>-0.17387111419646839</v>
      </c>
      <c r="U18" s="25">
        <f t="shared" si="19"/>
        <v>-4.9500562864390751E-3</v>
      </c>
    </row>
    <row r="19" spans="2:28" x14ac:dyDescent="0.25">
      <c r="B19" s="4" t="s">
        <v>16</v>
      </c>
      <c r="C19" s="7">
        <v>4949.8440000000001</v>
      </c>
      <c r="D19" s="7">
        <v>4486.8689999999997</v>
      </c>
      <c r="E19" s="7">
        <v>2965.7739999999999</v>
      </c>
      <c r="F19" s="7">
        <v>3277.663</v>
      </c>
      <c r="G19" s="17">
        <v>3345.8069999999998</v>
      </c>
      <c r="I19" s="4" t="s">
        <v>16</v>
      </c>
      <c r="J19" s="26">
        <f t="shared" si="20"/>
        <v>0.36195841910007276</v>
      </c>
      <c r="K19" s="26">
        <f t="shared" si="18"/>
        <v>0.34530887999985221</v>
      </c>
      <c r="L19" s="26">
        <f t="shared" si="18"/>
        <v>0.2232353634772212</v>
      </c>
      <c r="M19" s="26">
        <f t="shared" si="18"/>
        <v>0.2385441372769796</v>
      </c>
      <c r="N19" s="27">
        <f t="shared" si="18"/>
        <v>0.25939993287465118</v>
      </c>
      <c r="P19" s="4" t="s">
        <v>16</v>
      </c>
      <c r="Q19" s="26">
        <f t="shared" si="21"/>
        <v>0.47941707336974315</v>
      </c>
      <c r="R19" s="26">
        <f t="shared" si="19"/>
        <v>0.10318442548690432</v>
      </c>
      <c r="S19" s="26">
        <f t="shared" si="19"/>
        <v>0.51288297759707913</v>
      </c>
      <c r="T19" s="26">
        <f t="shared" si="19"/>
        <v>-9.5155908340790463E-2</v>
      </c>
      <c r="U19" s="27">
        <f t="shared" si="19"/>
        <v>-2.0366984706529645E-2</v>
      </c>
    </row>
    <row r="20" spans="2:28" x14ac:dyDescent="0.25">
      <c r="B20" s="4" t="s">
        <v>17</v>
      </c>
      <c r="C20" s="7">
        <v>329.25700000000001</v>
      </c>
      <c r="D20" s="7">
        <v>340.61</v>
      </c>
      <c r="E20" s="7">
        <v>948.25199999999995</v>
      </c>
      <c r="F20" s="7">
        <v>1460.1279999999999</v>
      </c>
      <c r="G20" s="17">
        <v>1415.5530000000001</v>
      </c>
      <c r="I20" s="4" t="s">
        <v>17</v>
      </c>
      <c r="J20" s="26">
        <f t="shared" si="20"/>
        <v>2.407698973899635E-2</v>
      </c>
      <c r="K20" s="26">
        <f t="shared" si="18"/>
        <v>2.6213303222525481E-2</v>
      </c>
      <c r="L20" s="26">
        <f t="shared" si="18"/>
        <v>7.1375425062058656E-2</v>
      </c>
      <c r="M20" s="26">
        <f t="shared" si="18"/>
        <v>0.10626625558331093</v>
      </c>
      <c r="N20" s="27">
        <f t="shared" si="18"/>
        <v>0.10974761938764285</v>
      </c>
      <c r="P20" s="4" t="s">
        <v>17</v>
      </c>
      <c r="Q20" s="26">
        <f t="shared" si="21"/>
        <v>-0.76740044350158565</v>
      </c>
      <c r="R20" s="26">
        <f t="shared" si="19"/>
        <v>-3.3331376060597218E-2</v>
      </c>
      <c r="S20" s="26">
        <f t="shared" si="19"/>
        <v>-0.64080223400530656</v>
      </c>
      <c r="T20" s="26">
        <f t="shared" si="19"/>
        <v>-0.35056926516031472</v>
      </c>
      <c r="U20" s="27">
        <f t="shared" si="19"/>
        <v>3.1489460302793093E-2</v>
      </c>
    </row>
    <row r="21" spans="2:28" x14ac:dyDescent="0.25">
      <c r="B21" s="4" t="s">
        <v>18</v>
      </c>
      <c r="C21" s="7">
        <v>0</v>
      </c>
      <c r="D21" s="7">
        <v>0</v>
      </c>
      <c r="E21" s="7">
        <v>0</v>
      </c>
      <c r="F21" s="7">
        <v>0</v>
      </c>
      <c r="G21" s="17">
        <v>0</v>
      </c>
      <c r="I21" s="4" t="s">
        <v>18</v>
      </c>
      <c r="J21" s="26">
        <f t="shared" si="20"/>
        <v>0</v>
      </c>
      <c r="K21" s="26">
        <f t="shared" si="18"/>
        <v>0</v>
      </c>
      <c r="L21" s="26">
        <f t="shared" si="18"/>
        <v>0</v>
      </c>
      <c r="M21" s="26">
        <f t="shared" si="18"/>
        <v>0</v>
      </c>
      <c r="N21" s="27">
        <f t="shared" si="18"/>
        <v>0</v>
      </c>
      <c r="P21" s="4" t="s">
        <v>18</v>
      </c>
      <c r="Q21" s="26" t="e">
        <f t="shared" si="21"/>
        <v>#DIV/0!</v>
      </c>
      <c r="R21" s="26" t="e">
        <f t="shared" si="19"/>
        <v>#DIV/0!</v>
      </c>
      <c r="S21" s="26" t="e">
        <f t="shared" si="19"/>
        <v>#DIV/0!</v>
      </c>
      <c r="T21" s="26" t="e">
        <f t="shared" si="19"/>
        <v>#DIV/0!</v>
      </c>
      <c r="U21" s="27" t="e">
        <f t="shared" si="19"/>
        <v>#DIV/0!</v>
      </c>
    </row>
    <row r="22" spans="2:28" x14ac:dyDescent="0.25">
      <c r="B22" s="5" t="s">
        <v>19</v>
      </c>
      <c r="C22" s="6">
        <f>SUM(C23:C25)</f>
        <v>1354.076</v>
      </c>
      <c r="D22" s="6">
        <f t="shared" ref="D22" si="26">SUM(D23:D25)</f>
        <v>1753.8710000000001</v>
      </c>
      <c r="E22" s="6">
        <f t="shared" ref="E22" si="27">SUM(E23:E25)</f>
        <v>2481.7020000000002</v>
      </c>
      <c r="F22" s="6">
        <f t="shared" ref="F22" si="28">SUM(F23:F25)</f>
        <v>1563.241</v>
      </c>
      <c r="G22" s="6">
        <f t="shared" ref="G22" si="29">SUM(G23:G25)</f>
        <v>1269.5529999999999</v>
      </c>
      <c r="I22" s="5" t="s">
        <v>19</v>
      </c>
      <c r="J22" s="24">
        <f t="shared" si="20"/>
        <v>9.9017102013992789E-2</v>
      </c>
      <c r="K22" s="24">
        <f t="shared" si="18"/>
        <v>0.13497769394966086</v>
      </c>
      <c r="L22" s="24">
        <f t="shared" si="18"/>
        <v>0.18679901031304033</v>
      </c>
      <c r="M22" s="24">
        <f t="shared" si="18"/>
        <v>0.11377068835356254</v>
      </c>
      <c r="N22" s="25">
        <f t="shared" si="18"/>
        <v>9.8428260500624226E-2</v>
      </c>
      <c r="P22" s="5" t="s">
        <v>19</v>
      </c>
      <c r="Q22" s="24">
        <f t="shared" si="21"/>
        <v>6.6576976305833702E-2</v>
      </c>
      <c r="R22" s="24">
        <f t="shared" si="19"/>
        <v>-0.22795006018116504</v>
      </c>
      <c r="S22" s="24">
        <f t="shared" si="19"/>
        <v>-0.29327896741832826</v>
      </c>
      <c r="T22" s="24">
        <f t="shared" si="19"/>
        <v>0.58753640673447038</v>
      </c>
      <c r="U22" s="25">
        <f t="shared" si="19"/>
        <v>0.23133181521370139</v>
      </c>
    </row>
    <row r="23" spans="2:28" x14ac:dyDescent="0.25">
      <c r="B23" s="4" t="s">
        <v>20</v>
      </c>
      <c r="C23" s="7">
        <v>235.31899999999999</v>
      </c>
      <c r="D23" s="7">
        <v>208.89400000000001</v>
      </c>
      <c r="E23" s="7">
        <v>1052.0820000000001</v>
      </c>
      <c r="F23" s="7">
        <v>703.13300000000004</v>
      </c>
      <c r="G23" s="17">
        <v>405.32900000000001</v>
      </c>
      <c r="I23" s="4" t="s">
        <v>20</v>
      </c>
      <c r="J23" s="26">
        <f t="shared" si="20"/>
        <v>1.7207753057310496E-2</v>
      </c>
      <c r="K23" s="26">
        <f t="shared" si="18"/>
        <v>1.6076456250157769E-2</v>
      </c>
      <c r="L23" s="26">
        <f t="shared" si="18"/>
        <v>7.9190763584090315E-2</v>
      </c>
      <c r="M23" s="26">
        <f t="shared" si="18"/>
        <v>5.1173123922738394E-2</v>
      </c>
      <c r="N23" s="27">
        <f t="shared" si="18"/>
        <v>3.1425098755591553E-2</v>
      </c>
      <c r="P23" s="4" t="s">
        <v>20</v>
      </c>
      <c r="Q23" s="26">
        <f t="shared" si="21"/>
        <v>-0.41943704990267172</v>
      </c>
      <c r="R23" s="26">
        <f t="shared" si="19"/>
        <v>0.12649956437236098</v>
      </c>
      <c r="S23" s="26">
        <f t="shared" si="19"/>
        <v>-0.80144703549723317</v>
      </c>
      <c r="T23" s="26">
        <f t="shared" si="19"/>
        <v>0.49627737568852548</v>
      </c>
      <c r="U23" s="27">
        <f t="shared" si="19"/>
        <v>0.73472167054417525</v>
      </c>
    </row>
    <row r="24" spans="2:28" x14ac:dyDescent="0.25">
      <c r="B24" s="4" t="s">
        <v>21</v>
      </c>
      <c r="C24" s="7">
        <v>119.98399999999999</v>
      </c>
      <c r="D24" s="7">
        <v>118.741</v>
      </c>
      <c r="E24" s="7">
        <v>105.34099999999999</v>
      </c>
      <c r="F24" s="7">
        <v>102.867</v>
      </c>
      <c r="G24" s="17">
        <v>94.957999999999998</v>
      </c>
      <c r="I24" s="4" t="s">
        <v>21</v>
      </c>
      <c r="J24" s="26">
        <f t="shared" si="20"/>
        <v>8.7738560967382251E-3</v>
      </c>
      <c r="K24" s="26">
        <f t="shared" si="18"/>
        <v>9.1382925866706731E-3</v>
      </c>
      <c r="L24" s="26">
        <f t="shared" si="18"/>
        <v>7.9290722840155582E-3</v>
      </c>
      <c r="M24" s="26">
        <f t="shared" si="18"/>
        <v>7.486529203664642E-3</v>
      </c>
      <c r="N24" s="27">
        <f t="shared" si="18"/>
        <v>7.3620800081747482E-3</v>
      </c>
      <c r="P24" s="4" t="s">
        <v>21</v>
      </c>
      <c r="Q24" s="26">
        <f t="shared" si="21"/>
        <v>0.26354809494723974</v>
      </c>
      <c r="R24" s="26">
        <f t="shared" si="19"/>
        <v>1.0468161797525743E-2</v>
      </c>
      <c r="S24" s="26">
        <f t="shared" si="19"/>
        <v>0.12720593121386736</v>
      </c>
      <c r="T24" s="26">
        <f t="shared" si="19"/>
        <v>2.4050472940787548E-2</v>
      </c>
      <c r="U24" s="27">
        <f t="shared" si="19"/>
        <v>8.3289454285052411E-2</v>
      </c>
    </row>
    <row r="25" spans="2:28" x14ac:dyDescent="0.25">
      <c r="B25" s="4" t="s">
        <v>22</v>
      </c>
      <c r="C25" s="7">
        <v>998.77300000000002</v>
      </c>
      <c r="D25" s="7">
        <v>1426.2360000000001</v>
      </c>
      <c r="E25" s="7">
        <v>1324.279</v>
      </c>
      <c r="F25" s="7">
        <v>757.24099999999999</v>
      </c>
      <c r="G25" s="17">
        <v>769.26599999999996</v>
      </c>
      <c r="I25" s="4" t="s">
        <v>22</v>
      </c>
      <c r="J25" s="26">
        <f t="shared" si="20"/>
        <v>7.3035492859944068E-2</v>
      </c>
      <c r="K25" s="26">
        <f t="shared" si="18"/>
        <v>0.10976294511283242</v>
      </c>
      <c r="L25" s="26">
        <f t="shared" si="18"/>
        <v>9.9679174444934446E-2</v>
      </c>
      <c r="M25" s="26">
        <f t="shared" si="18"/>
        <v>5.5111035227159502E-2</v>
      </c>
      <c r="N25" s="27">
        <f t="shared" si="18"/>
        <v>5.9641081736857934E-2</v>
      </c>
      <c r="P25" s="4" t="s">
        <v>22</v>
      </c>
      <c r="Q25" s="26">
        <f t="shared" si="21"/>
        <v>0.29834543577904138</v>
      </c>
      <c r="R25" s="26">
        <f t="shared" si="19"/>
        <v>-0.2997140725658306</v>
      </c>
      <c r="S25" s="26">
        <f t="shared" si="19"/>
        <v>7.699057373861562E-2</v>
      </c>
      <c r="T25" s="26">
        <f t="shared" si="19"/>
        <v>0.74882104904515212</v>
      </c>
      <c r="U25" s="27">
        <f t="shared" si="19"/>
        <v>-1.5631784064289778E-2</v>
      </c>
    </row>
    <row r="26" spans="2:28" x14ac:dyDescent="0.25">
      <c r="B26" s="8" t="s">
        <v>23</v>
      </c>
      <c r="C26" s="9">
        <f>C22+C18+C15</f>
        <v>13675.172999999999</v>
      </c>
      <c r="D26" s="9">
        <f t="shared" ref="D26:G26" si="30">D22+D18+D15</f>
        <v>12993.784</v>
      </c>
      <c r="E26" s="9">
        <f t="shared" si="30"/>
        <v>13285.413</v>
      </c>
      <c r="F26" s="9">
        <f t="shared" si="30"/>
        <v>13740.279</v>
      </c>
      <c r="G26" s="9">
        <f t="shared" si="30"/>
        <v>12898.257000000001</v>
      </c>
      <c r="I26" s="8" t="s">
        <v>23</v>
      </c>
      <c r="J26" s="28">
        <f t="shared" si="20"/>
        <v>0.99999999999999978</v>
      </c>
      <c r="K26" s="28">
        <f t="shared" si="18"/>
        <v>1</v>
      </c>
      <c r="L26" s="28">
        <f t="shared" si="18"/>
        <v>1</v>
      </c>
      <c r="M26" s="28">
        <f t="shared" si="18"/>
        <v>1</v>
      </c>
      <c r="N26" s="29">
        <f t="shared" si="18"/>
        <v>1.0000000000000002</v>
      </c>
      <c r="P26" s="8" t="s">
        <v>23</v>
      </c>
      <c r="Q26" s="28">
        <f t="shared" si="21"/>
        <v>6.0234185130595419E-2</v>
      </c>
      <c r="R26" s="28">
        <f t="shared" si="19"/>
        <v>5.2439612664024526E-2</v>
      </c>
      <c r="S26" s="28">
        <f t="shared" si="19"/>
        <v>-2.1951067686040382E-2</v>
      </c>
      <c r="T26" s="28">
        <f t="shared" si="19"/>
        <v>-3.3104567964012954E-2</v>
      </c>
      <c r="U26" s="29">
        <f t="shared" si="19"/>
        <v>6.5281843895651948E-2</v>
      </c>
    </row>
    <row r="27" spans="2:28" x14ac:dyDescent="0.25">
      <c r="B27" s="22"/>
      <c r="C27" s="19"/>
      <c r="D27" s="19"/>
      <c r="E27" s="19"/>
      <c r="F27" s="19"/>
      <c r="G27" s="19"/>
      <c r="I27" s="13"/>
      <c r="J27" s="13"/>
      <c r="K27" s="13"/>
      <c r="L27" s="13"/>
      <c r="M27" s="13"/>
      <c r="N27" s="13"/>
      <c r="P27" s="13"/>
    </row>
    <row r="28" spans="2:28" x14ac:dyDescent="0.25">
      <c r="B28" s="55" t="s">
        <v>42</v>
      </c>
      <c r="C28" s="55"/>
      <c r="D28" s="55"/>
      <c r="E28" s="55"/>
      <c r="F28" s="55"/>
      <c r="G28" s="55"/>
      <c r="I28" s="55" t="s">
        <v>46</v>
      </c>
      <c r="J28" s="55"/>
      <c r="K28" s="55"/>
      <c r="L28" s="55"/>
      <c r="M28" s="55"/>
      <c r="N28" s="55"/>
      <c r="P28" s="55" t="s">
        <v>49</v>
      </c>
      <c r="Q28" s="55"/>
      <c r="R28" s="55"/>
      <c r="S28" s="55"/>
      <c r="T28" s="55"/>
      <c r="U28" s="55"/>
      <c r="W28" s="55" t="s">
        <v>55</v>
      </c>
      <c r="X28" s="55"/>
      <c r="Y28" s="55"/>
      <c r="Z28" s="55"/>
      <c r="AA28" s="55"/>
      <c r="AB28" s="55"/>
    </row>
    <row r="29" spans="2:28" x14ac:dyDescent="0.25">
      <c r="B29" s="1"/>
      <c r="C29" s="2">
        <v>43100</v>
      </c>
      <c r="D29" s="2">
        <v>42735</v>
      </c>
      <c r="E29" s="2">
        <v>42369</v>
      </c>
      <c r="F29" s="2">
        <v>42004</v>
      </c>
      <c r="G29" s="2">
        <v>41639</v>
      </c>
      <c r="I29" s="10" t="s">
        <v>47</v>
      </c>
      <c r="J29" s="2">
        <v>43100</v>
      </c>
      <c r="K29" s="2">
        <v>42735</v>
      </c>
      <c r="L29" s="2">
        <v>42369</v>
      </c>
      <c r="M29" s="2">
        <v>42004</v>
      </c>
      <c r="N29" s="2">
        <v>41639</v>
      </c>
      <c r="P29" s="10"/>
      <c r="Q29" s="2" t="s">
        <v>54</v>
      </c>
      <c r="R29" s="2" t="s">
        <v>53</v>
      </c>
      <c r="S29" s="2" t="s">
        <v>52</v>
      </c>
      <c r="T29" s="2" t="s">
        <v>51</v>
      </c>
      <c r="U29" s="2" t="s">
        <v>50</v>
      </c>
      <c r="W29" s="35"/>
      <c r="X29" s="34">
        <v>2017</v>
      </c>
      <c r="Y29" s="34">
        <v>2016</v>
      </c>
      <c r="Z29" s="34">
        <v>2015</v>
      </c>
      <c r="AA29" s="34">
        <v>2014</v>
      </c>
      <c r="AB29" s="36" t="s">
        <v>67</v>
      </c>
    </row>
    <row r="30" spans="2:28" x14ac:dyDescent="0.25">
      <c r="B30" s="53" t="s">
        <v>0</v>
      </c>
      <c r="C30" s="53"/>
      <c r="D30" s="53"/>
      <c r="E30" s="53"/>
      <c r="F30" s="53"/>
      <c r="G30" s="53"/>
      <c r="I30" s="53" t="s">
        <v>0</v>
      </c>
      <c r="J30" s="53"/>
      <c r="K30" s="53"/>
      <c r="L30" s="53"/>
      <c r="M30" s="53"/>
      <c r="N30" s="53"/>
      <c r="P30" s="53" t="s">
        <v>0</v>
      </c>
      <c r="Q30" s="53"/>
      <c r="R30" s="53"/>
      <c r="S30" s="53"/>
      <c r="T30" s="53"/>
      <c r="U30" s="53"/>
      <c r="W30" s="37" t="s">
        <v>56</v>
      </c>
      <c r="X30" s="24">
        <f>+'Multi Brand &amp; Single Segment IS'!C33/AVERAGE('Multi Brand &amp; Single Segment BS'!C42:D42)</f>
        <v>1.1746459878624409</v>
      </c>
      <c r="Y30" s="24">
        <f>+'Multi Brand &amp; Single Segment IS'!D33/AVERAGE('Multi Brand &amp; Single Segment BS'!D42:E42)</f>
        <v>0.734375</v>
      </c>
      <c r="Z30" s="24">
        <f>+'Multi Brand &amp; Single Segment IS'!E33/AVERAGE('Multi Brand &amp; Single Segment BS'!E42:F42)</f>
        <v>0.55510204081632653</v>
      </c>
      <c r="AA30" s="24">
        <f>+'Multi Brand &amp; Single Segment IS'!F33/AVERAGE('Multi Brand &amp; Single Segment BS'!F42:G42)</f>
        <v>0.36761640027797082</v>
      </c>
      <c r="AB30" s="38">
        <f>AVERAGE(X30:AA30)</f>
        <v>0.70793485723918459</v>
      </c>
    </row>
    <row r="31" spans="2:28" x14ac:dyDescent="0.25">
      <c r="B31" s="5" t="s">
        <v>1</v>
      </c>
      <c r="C31" s="6">
        <f>SUM(C32:C34)</f>
        <v>7455</v>
      </c>
      <c r="D31" s="6">
        <f t="shared" ref="D31" si="31">SUM(D32:D34)</f>
        <v>8007</v>
      </c>
      <c r="E31" s="6">
        <f t="shared" ref="E31" si="32">SUM(E32:E34)</f>
        <v>7848</v>
      </c>
      <c r="F31" s="6">
        <f t="shared" ref="F31" si="33">SUM(F32:F34)</f>
        <v>7812</v>
      </c>
      <c r="G31" s="6">
        <f t="shared" ref="G31" si="34">SUM(G32:G34)</f>
        <v>7801</v>
      </c>
      <c r="I31" s="5" t="s">
        <v>1</v>
      </c>
      <c r="J31" s="24">
        <f>C31/C$40</f>
        <v>0.71339712918660292</v>
      </c>
      <c r="K31" s="24">
        <f t="shared" ref="K31:N40" si="35">D31/D$40</f>
        <v>0.81545982279254503</v>
      </c>
      <c r="L31" s="24">
        <f t="shared" si="35"/>
        <v>0.81826712543009072</v>
      </c>
      <c r="M31" s="24">
        <f t="shared" si="35"/>
        <v>0.8071081723318525</v>
      </c>
      <c r="N31" s="25">
        <f t="shared" si="35"/>
        <v>0.80084180268966221</v>
      </c>
      <c r="P31" s="5" t="s">
        <v>1</v>
      </c>
      <c r="Q31" s="24">
        <f>+C31/G31-1</f>
        <v>-4.4353288039994831E-2</v>
      </c>
      <c r="R31" s="24">
        <f t="shared" ref="R31:U40" si="36">+C31/D31-1</f>
        <v>-6.8939677781940767E-2</v>
      </c>
      <c r="S31" s="24">
        <f t="shared" si="36"/>
        <v>2.0259938837920544E-2</v>
      </c>
      <c r="T31" s="24">
        <f t="shared" si="36"/>
        <v>4.6082949308756671E-3</v>
      </c>
      <c r="U31" s="25">
        <f>+F31/G31-1</f>
        <v>1.4100756313293328E-3</v>
      </c>
      <c r="W31" s="37" t="s">
        <v>57</v>
      </c>
      <c r="X31" s="24">
        <f>'Multi Brand &amp; Single Segment IS'!C29/AVERAGE('Multi Brand &amp; Single Segment BS'!C40:D40)</f>
        <v>5.8216981597513442E-2</v>
      </c>
      <c r="Y31" s="24">
        <f>'Multi Brand &amp; Single Segment IS'!D29/AVERAGE('Multi Brand &amp; Single Segment BS'!D40:E40)</f>
        <v>8.84080370942813E-2</v>
      </c>
      <c r="Z31" s="24">
        <f>'Multi Brand &amp; Single Segment IS'!E29/AVERAGE('Multi Brand &amp; Single Segment BS'!E40:F40)</f>
        <v>8.6870783601453033E-2</v>
      </c>
      <c r="AA31" s="24">
        <f>'Multi Brand &amp; Single Segment IS'!F29/AVERAGE('Multi Brand &amp; Single Segment BS'!F40:G40)</f>
        <v>8.7023686920700311E-2</v>
      </c>
      <c r="AB31" s="38">
        <f t="shared" ref="AB31:AB38" si="37">AVERAGE(X31:AA31)</f>
        <v>8.0129872303487018E-2</v>
      </c>
    </row>
    <row r="32" spans="2:28" x14ac:dyDescent="0.25">
      <c r="B32" s="4" t="s">
        <v>2</v>
      </c>
      <c r="C32" s="7">
        <v>2420</v>
      </c>
      <c r="D32" s="7">
        <v>2239</v>
      </c>
      <c r="E32" s="7">
        <v>2686</v>
      </c>
      <c r="F32" s="7">
        <v>2665</v>
      </c>
      <c r="G32" s="7">
        <v>2742</v>
      </c>
      <c r="I32" s="4" t="s">
        <v>2</v>
      </c>
      <c r="J32" s="26">
        <f t="shared" ref="J32:J40" si="38">C32/C$40</f>
        <v>0.23157894736842105</v>
      </c>
      <c r="K32" s="26">
        <f t="shared" si="35"/>
        <v>0.22802729402179447</v>
      </c>
      <c r="L32" s="26">
        <f t="shared" si="35"/>
        <v>0.28005421749556875</v>
      </c>
      <c r="M32" s="26">
        <f t="shared" si="35"/>
        <v>0.27533836140097118</v>
      </c>
      <c r="N32" s="27">
        <f t="shared" si="35"/>
        <v>0.28149060671388976</v>
      </c>
      <c r="P32" s="4" t="s">
        <v>2</v>
      </c>
      <c r="Q32" s="26">
        <f t="shared" ref="Q32:Q40" si="39">+C32/G32-1</f>
        <v>-0.11743253099927065</v>
      </c>
      <c r="R32" s="26">
        <f t="shared" si="36"/>
        <v>8.083966056275127E-2</v>
      </c>
      <c r="S32" s="26">
        <f t="shared" si="36"/>
        <v>-0.1664184661206255</v>
      </c>
      <c r="T32" s="26">
        <f t="shared" si="36"/>
        <v>7.8799249530956406E-3</v>
      </c>
      <c r="U32" s="27">
        <f t="shared" si="36"/>
        <v>-2.8081692195477737E-2</v>
      </c>
      <c r="W32" s="39" t="s">
        <v>58</v>
      </c>
      <c r="X32" s="26">
        <f>+X30-X31</f>
        <v>1.1164290062649274</v>
      </c>
      <c r="Y32" s="26">
        <f t="shared" ref="Y32:AA32" si="40">+Y30-Y31</f>
        <v>0.64596696290571876</v>
      </c>
      <c r="Z32" s="26">
        <f t="shared" si="40"/>
        <v>0.46823125721487346</v>
      </c>
      <c r="AA32" s="26">
        <f t="shared" si="40"/>
        <v>0.28059271335727054</v>
      </c>
      <c r="AB32" s="40">
        <f t="shared" si="37"/>
        <v>0.62780498493569747</v>
      </c>
    </row>
    <row r="33" spans="2:28" x14ac:dyDescent="0.25">
      <c r="B33" s="4" t="s">
        <v>3</v>
      </c>
      <c r="C33" s="7">
        <v>1081</v>
      </c>
      <c r="D33" s="7">
        <v>1028</v>
      </c>
      <c r="E33" s="7">
        <v>1399</v>
      </c>
      <c r="F33" s="7">
        <v>1500</v>
      </c>
      <c r="G33" s="7">
        <v>1555</v>
      </c>
      <c r="I33" s="4" t="s">
        <v>3</v>
      </c>
      <c r="J33" s="26">
        <f t="shared" si="38"/>
        <v>0.10344497607655502</v>
      </c>
      <c r="K33" s="26">
        <f t="shared" si="35"/>
        <v>0.10469497912211019</v>
      </c>
      <c r="L33" s="26">
        <f t="shared" si="35"/>
        <v>0.14586591596288187</v>
      </c>
      <c r="M33" s="26">
        <f t="shared" si="35"/>
        <v>0.15497468746771362</v>
      </c>
      <c r="N33" s="27">
        <f t="shared" si="35"/>
        <v>0.15963453444204906</v>
      </c>
      <c r="P33" s="4" t="s">
        <v>3</v>
      </c>
      <c r="Q33" s="26">
        <f t="shared" si="39"/>
        <v>-0.30482315112540193</v>
      </c>
      <c r="R33" s="26">
        <f t="shared" si="36"/>
        <v>5.1556420233463074E-2</v>
      </c>
      <c r="S33" s="26">
        <f t="shared" si="36"/>
        <v>-0.26518942101501075</v>
      </c>
      <c r="T33" s="26">
        <f t="shared" si="36"/>
        <v>-6.7333333333333356E-2</v>
      </c>
      <c r="U33" s="27">
        <f t="shared" si="36"/>
        <v>-3.5369774919614128E-2</v>
      </c>
      <c r="W33" s="37" t="s">
        <v>59</v>
      </c>
      <c r="X33" s="24">
        <f>+'Multi Brand &amp; Single Segment IS'!C33/'Multi Brand &amp; Single Segment IS'!C20</f>
        <v>0.17159180457052797</v>
      </c>
      <c r="Y33" s="24">
        <f>+'Multi Brand &amp; Single Segment IS'!D33/'Multi Brand &amp; Single Segment IS'!D20</f>
        <v>0.12403572878603329</v>
      </c>
      <c r="Z33" s="24">
        <f>+'Multi Brand &amp; Single Segment IS'!E33/'Multi Brand &amp; Single Segment IS'!E20</f>
        <v>0.12546125461254612</v>
      </c>
      <c r="AA33" s="24">
        <f>+'Multi Brand &amp; Single Segment IS'!F33/'Multi Brand &amp; Single Segment IS'!F20</f>
        <v>0.10017042226850975</v>
      </c>
      <c r="AB33" s="38">
        <f t="shared" si="37"/>
        <v>0.13031480255940431</v>
      </c>
    </row>
    <row r="34" spans="2:28" x14ac:dyDescent="0.25">
      <c r="B34" s="4" t="s">
        <v>4</v>
      </c>
      <c r="C34" s="7">
        <v>3954</v>
      </c>
      <c r="D34" s="7">
        <v>4740</v>
      </c>
      <c r="E34" s="7">
        <v>3763</v>
      </c>
      <c r="F34" s="7">
        <v>3647</v>
      </c>
      <c r="G34" s="7">
        <v>3504</v>
      </c>
      <c r="I34" s="4" t="s">
        <v>4</v>
      </c>
      <c r="J34" s="26">
        <f t="shared" si="38"/>
        <v>0.37837320574162681</v>
      </c>
      <c r="K34" s="26">
        <f t="shared" si="35"/>
        <v>0.48273754964864041</v>
      </c>
      <c r="L34" s="26">
        <f t="shared" si="35"/>
        <v>0.39234699197164008</v>
      </c>
      <c r="M34" s="26">
        <f t="shared" si="35"/>
        <v>0.37679512346316768</v>
      </c>
      <c r="N34" s="27">
        <f t="shared" si="35"/>
        <v>0.35971666153372345</v>
      </c>
      <c r="P34" s="4" t="s">
        <v>4</v>
      </c>
      <c r="Q34" s="26">
        <f t="shared" si="39"/>
        <v>0.12842465753424648</v>
      </c>
      <c r="R34" s="26">
        <f t="shared" si="36"/>
        <v>-0.16582278481012658</v>
      </c>
      <c r="S34" s="26">
        <f t="shared" si="36"/>
        <v>0.25963327132606961</v>
      </c>
      <c r="T34" s="26">
        <f t="shared" si="36"/>
        <v>3.1806964628461776E-2</v>
      </c>
      <c r="U34" s="27">
        <f t="shared" si="36"/>
        <v>4.0810502283105121E-2</v>
      </c>
      <c r="W34" s="37" t="s">
        <v>60</v>
      </c>
      <c r="X34" s="42">
        <f>+'Multi Brand &amp; Single Segment IS'!C20/AVERAGE('Multi Brand &amp; Single Segment BS'!C31:D31)</f>
        <v>0.65657741559953431</v>
      </c>
      <c r="Y34" s="42">
        <f>+'Multi Brand &amp; Single Segment IS'!D20/AVERAGE('Multi Brand &amp; Single Segment BS'!D31:E31)</f>
        <v>0.62138126773888358</v>
      </c>
      <c r="Z34" s="42">
        <f>+'Multi Brand &amp; Single Segment IS'!E20/AVERAGE('Multi Brand &amp; Single Segment BS'!E31:F31)</f>
        <v>0.62298850574712639</v>
      </c>
      <c r="AA34" s="42">
        <f>+'Multi Brand &amp; Single Segment IS'!F20/AVERAGE('Multi Brand &amp; Single Segment BS'!F31:G31)</f>
        <v>0.67648754243258824</v>
      </c>
      <c r="AB34" s="43">
        <f t="shared" si="37"/>
        <v>0.64435868287953313</v>
      </c>
    </row>
    <row r="35" spans="2:28" x14ac:dyDescent="0.25">
      <c r="B35" s="5" t="s">
        <v>5</v>
      </c>
      <c r="C35" s="6">
        <f>SUM(C36:C38)</f>
        <v>2995</v>
      </c>
      <c r="D35" s="6">
        <f t="shared" ref="D35" si="41">SUM(D36:D38)</f>
        <v>1812</v>
      </c>
      <c r="E35" s="6">
        <f t="shared" ref="E35" si="42">SUM(E36:E38)</f>
        <v>1743</v>
      </c>
      <c r="F35" s="6">
        <f t="shared" ref="F35" si="43">SUM(F36:F38)</f>
        <v>1867</v>
      </c>
      <c r="G35" s="6">
        <f t="shared" ref="G35" si="44">SUM(G36:G38)</f>
        <v>1940</v>
      </c>
      <c r="I35" s="5" t="s">
        <v>5</v>
      </c>
      <c r="J35" s="24">
        <f t="shared" si="38"/>
        <v>0.28660287081339714</v>
      </c>
      <c r="K35" s="24">
        <f t="shared" si="35"/>
        <v>0.18454017720745494</v>
      </c>
      <c r="L35" s="24">
        <f t="shared" si="35"/>
        <v>0.1817328745699093</v>
      </c>
      <c r="M35" s="24">
        <f t="shared" si="35"/>
        <v>0.19289182766814753</v>
      </c>
      <c r="N35" s="25">
        <f t="shared" si="35"/>
        <v>0.19915819731033774</v>
      </c>
      <c r="P35" s="5" t="s">
        <v>5</v>
      </c>
      <c r="Q35" s="24">
        <f t="shared" si="39"/>
        <v>0.54381443298969079</v>
      </c>
      <c r="R35" s="24">
        <f t="shared" si="36"/>
        <v>0.65286975717439288</v>
      </c>
      <c r="S35" s="24">
        <f t="shared" si="36"/>
        <v>3.9586919104991347E-2</v>
      </c>
      <c r="T35" s="24">
        <f t="shared" si="36"/>
        <v>-6.6416711301553244E-2</v>
      </c>
      <c r="U35" s="25">
        <f t="shared" si="36"/>
        <v>-3.7628865979381421E-2</v>
      </c>
      <c r="W35" s="39" t="s">
        <v>61</v>
      </c>
      <c r="X35" s="44">
        <f>+C39/C49</f>
        <v>3.8037276531000377E-2</v>
      </c>
      <c r="Y35" s="44">
        <f t="shared" ref="Y35:AA35" si="45">+D39/D49</f>
        <v>6.25E-2</v>
      </c>
      <c r="Z35" s="44">
        <f t="shared" si="45"/>
        <v>8.7378640776699032E-2</v>
      </c>
      <c r="AA35" s="44">
        <f t="shared" si="45"/>
        <v>9.8440021516944601E-2</v>
      </c>
      <c r="AB35" s="45">
        <f t="shared" si="37"/>
        <v>7.1588984706160999E-2</v>
      </c>
    </row>
    <row r="36" spans="2:28" x14ac:dyDescent="0.25">
      <c r="B36" s="4" t="s">
        <v>6</v>
      </c>
      <c r="C36" s="7">
        <v>340</v>
      </c>
      <c r="D36" s="7">
        <v>310</v>
      </c>
      <c r="E36" s="7">
        <v>295</v>
      </c>
      <c r="F36" s="7">
        <v>302</v>
      </c>
      <c r="G36" s="7">
        <v>346</v>
      </c>
      <c r="I36" s="4" t="s">
        <v>6</v>
      </c>
      <c r="J36" s="26">
        <f t="shared" si="38"/>
        <v>3.2535885167464113E-2</v>
      </c>
      <c r="K36" s="26">
        <f t="shared" si="35"/>
        <v>3.1571443120480699E-2</v>
      </c>
      <c r="L36" s="26">
        <f t="shared" si="35"/>
        <v>3.075800229381712E-2</v>
      </c>
      <c r="M36" s="26">
        <f t="shared" si="35"/>
        <v>3.120157041016634E-2</v>
      </c>
      <c r="N36" s="27">
        <f t="shared" si="35"/>
        <v>3.5519967149163327E-2</v>
      </c>
      <c r="P36" s="4" t="s">
        <v>6</v>
      </c>
      <c r="Q36" s="26"/>
      <c r="R36" s="26"/>
      <c r="S36" s="26"/>
      <c r="T36" s="26"/>
      <c r="U36" s="27"/>
      <c r="W36" s="39" t="s">
        <v>62</v>
      </c>
      <c r="X36" s="44">
        <f>+C35/C49</f>
        <v>1.1392164321034615</v>
      </c>
      <c r="Y36" s="44">
        <f t="shared" ref="Y36" si="46">+D35/D49</f>
        <v>0.8917322834645669</v>
      </c>
      <c r="Z36" s="44">
        <f>+E35/E49</f>
        <v>0.89064895247828313</v>
      </c>
      <c r="AA36" s="44">
        <f t="shared" ref="AA36" si="47">+F35/F49</f>
        <v>1.0043033889187736</v>
      </c>
      <c r="AB36" s="45">
        <f t="shared" si="37"/>
        <v>0.98147526424127118</v>
      </c>
    </row>
    <row r="37" spans="2:28" x14ac:dyDescent="0.25">
      <c r="B37" s="4" t="s">
        <v>7</v>
      </c>
      <c r="C37" s="7">
        <v>389</v>
      </c>
      <c r="D37" s="7">
        <v>376</v>
      </c>
      <c r="E37" s="7">
        <v>586</v>
      </c>
      <c r="F37" s="7">
        <v>516</v>
      </c>
      <c r="G37" s="7">
        <v>505</v>
      </c>
      <c r="I37" s="4" t="s">
        <v>7</v>
      </c>
      <c r="J37" s="26">
        <f t="shared" si="38"/>
        <v>3.7224880382775119E-2</v>
      </c>
      <c r="K37" s="26">
        <f t="shared" si="35"/>
        <v>3.8293105204195946E-2</v>
      </c>
      <c r="L37" s="26">
        <f t="shared" si="35"/>
        <v>6.1098946929412992E-2</v>
      </c>
      <c r="M37" s="26">
        <f t="shared" si="35"/>
        <v>5.3311292488893477E-2</v>
      </c>
      <c r="N37" s="27">
        <f t="shared" si="35"/>
        <v>5.1842726619443592E-2</v>
      </c>
      <c r="P37" s="4" t="s">
        <v>7</v>
      </c>
      <c r="Q37" s="26">
        <f t="shared" si="39"/>
        <v>-0.22970297029702968</v>
      </c>
      <c r="R37" s="26">
        <f t="shared" si="36"/>
        <v>3.4574468085106336E-2</v>
      </c>
      <c r="S37" s="26">
        <f t="shared" si="36"/>
        <v>-0.35836177474402731</v>
      </c>
      <c r="T37" s="26">
        <f t="shared" si="36"/>
        <v>0.13565891472868219</v>
      </c>
      <c r="U37" s="27">
        <f t="shared" si="36"/>
        <v>2.1782178217821802E-2</v>
      </c>
      <c r="W37" s="39" t="s">
        <v>63</v>
      </c>
      <c r="X37" s="44">
        <f>+(C39+C37+C36)/C49</f>
        <v>0.31532902244199318</v>
      </c>
      <c r="Y37" s="44">
        <f t="shared" ref="Y37:AA37" si="48">+(D39+D37+D36)/D49</f>
        <v>0.4000984251968504</v>
      </c>
      <c r="Z37" s="44">
        <f t="shared" si="48"/>
        <v>0.53755748594787944</v>
      </c>
      <c r="AA37" s="44">
        <f t="shared" si="48"/>
        <v>0.53846153846153844</v>
      </c>
      <c r="AB37" s="45">
        <f t="shared" si="37"/>
        <v>0.44786161801206537</v>
      </c>
    </row>
    <row r="38" spans="2:28" x14ac:dyDescent="0.25">
      <c r="B38" s="4" t="s">
        <v>8</v>
      </c>
      <c r="C38" s="7">
        <v>2266</v>
      </c>
      <c r="D38" s="7">
        <v>1126</v>
      </c>
      <c r="E38" s="7">
        <v>862</v>
      </c>
      <c r="F38" s="7">
        <v>1049</v>
      </c>
      <c r="G38" s="7">
        <v>1089</v>
      </c>
      <c r="I38" s="4" t="s">
        <v>8</v>
      </c>
      <c r="J38" s="26">
        <f t="shared" si="38"/>
        <v>0.21684210526315789</v>
      </c>
      <c r="K38" s="26">
        <f t="shared" si="35"/>
        <v>0.11467562888277828</v>
      </c>
      <c r="L38" s="26">
        <f t="shared" si="35"/>
        <v>8.9875925346679181E-2</v>
      </c>
      <c r="M38" s="26">
        <f t="shared" si="35"/>
        <v>0.10837896476908772</v>
      </c>
      <c r="N38" s="27">
        <f t="shared" si="35"/>
        <v>0.11179550354173083</v>
      </c>
      <c r="P38" s="4" t="s">
        <v>8</v>
      </c>
      <c r="Q38" s="26">
        <f t="shared" si="39"/>
        <v>1.0808080808080809</v>
      </c>
      <c r="R38" s="26">
        <f t="shared" si="36"/>
        <v>1.0124333925399647</v>
      </c>
      <c r="S38" s="26">
        <f t="shared" si="36"/>
        <v>0.30626450116009285</v>
      </c>
      <c r="T38" s="26">
        <f t="shared" si="36"/>
        <v>-0.17826501429933272</v>
      </c>
      <c r="U38" s="27">
        <f t="shared" si="36"/>
        <v>-3.6730945821854877E-2</v>
      </c>
      <c r="W38" s="37" t="s">
        <v>64</v>
      </c>
      <c r="X38" s="42">
        <f>+'Multi Brand &amp; Single Segment IS'!C20/AVERAGE('Multi Brand &amp; Single Segment BS'!C37:D37)</f>
        <v>13.270588235294118</v>
      </c>
      <c r="Y38" s="42">
        <f>+'Multi Brand &amp; Single Segment IS'!D20/AVERAGE('Multi Brand &amp; Single Segment BS'!D37:E37)</f>
        <v>10.241164241164242</v>
      </c>
      <c r="Z38" s="42">
        <f>+'Multi Brand &amp; Single Segment IS'!E20/AVERAGE('Multi Brand &amp; Single Segment BS'!E37:F37)</f>
        <v>8.8529945553539022</v>
      </c>
      <c r="AA38" s="42">
        <f>+'Multi Brand &amp; Single Segment IS'!F20/AVERAGE('Multi Brand &amp; Single Segment BS'!F37:G37)</f>
        <v>10.344760039177277</v>
      </c>
      <c r="AB38" s="43">
        <f t="shared" si="37"/>
        <v>10.677376767747386</v>
      </c>
    </row>
    <row r="39" spans="2:28" x14ac:dyDescent="0.25">
      <c r="B39" s="4" t="s">
        <v>9</v>
      </c>
      <c r="C39" s="7">
        <v>100</v>
      </c>
      <c r="D39" s="7">
        <v>127</v>
      </c>
      <c r="E39" s="7">
        <v>171</v>
      </c>
      <c r="F39" s="7">
        <v>183</v>
      </c>
      <c r="G39" s="7">
        <v>194</v>
      </c>
      <c r="I39" s="4" t="s">
        <v>9</v>
      </c>
      <c r="J39" s="26">
        <f>C39/C$40</f>
        <v>9.5693779904306216E-3</v>
      </c>
      <c r="K39" s="26">
        <f t="shared" si="35"/>
        <v>1.293410734290661E-2</v>
      </c>
      <c r="L39" s="26">
        <f t="shared" si="35"/>
        <v>1.7829214888958399E-2</v>
      </c>
      <c r="M39" s="26">
        <f t="shared" si="35"/>
        <v>1.8906911871061059E-2</v>
      </c>
      <c r="N39" s="27">
        <f t="shared" si="35"/>
        <v>1.9915819731033776E-2</v>
      </c>
      <c r="P39" s="4" t="s">
        <v>9</v>
      </c>
      <c r="Q39" s="26">
        <f t="shared" si="39"/>
        <v>-0.48453608247422686</v>
      </c>
      <c r="R39" s="26">
        <f t="shared" si="36"/>
        <v>-0.21259842519685035</v>
      </c>
      <c r="S39" s="26">
        <f t="shared" si="36"/>
        <v>-0.25730994152046782</v>
      </c>
      <c r="T39" s="26">
        <f t="shared" si="36"/>
        <v>-6.557377049180324E-2</v>
      </c>
      <c r="U39" s="27">
        <f t="shared" si="36"/>
        <v>-5.6701030927835072E-2</v>
      </c>
      <c r="W39" s="39" t="s">
        <v>65</v>
      </c>
      <c r="X39" s="44">
        <f>+(C49+C45)/C42</f>
        <v>12.589076723016905</v>
      </c>
      <c r="Y39" s="44">
        <f t="shared" ref="Y39:AA39" si="49">+(D49+D45)/D42</f>
        <v>12.752100840336135</v>
      </c>
      <c r="Z39" s="44">
        <f t="shared" si="49"/>
        <v>9.09578947368421</v>
      </c>
      <c r="AA39" s="44">
        <f t="shared" si="49"/>
        <v>6.7123505976095617</v>
      </c>
      <c r="AB39" s="45">
        <f>AVERAGE(X39:AA39)</f>
        <v>10.287329408661703</v>
      </c>
    </row>
    <row r="40" spans="2:28" x14ac:dyDescent="0.25">
      <c r="B40" s="8" t="s">
        <v>10</v>
      </c>
      <c r="C40" s="9">
        <f>C35+C31</f>
        <v>10450</v>
      </c>
      <c r="D40" s="9">
        <f t="shared" ref="D40:G40" si="50">D35+D31</f>
        <v>9819</v>
      </c>
      <c r="E40" s="9">
        <f t="shared" si="50"/>
        <v>9591</v>
      </c>
      <c r="F40" s="9">
        <f t="shared" si="50"/>
        <v>9679</v>
      </c>
      <c r="G40" s="9">
        <f t="shared" si="50"/>
        <v>9741</v>
      </c>
      <c r="I40" s="8" t="s">
        <v>10</v>
      </c>
      <c r="J40" s="28">
        <f t="shared" si="38"/>
        <v>1</v>
      </c>
      <c r="K40" s="28">
        <f t="shared" si="35"/>
        <v>1</v>
      </c>
      <c r="L40" s="28">
        <f t="shared" si="35"/>
        <v>1</v>
      </c>
      <c r="M40" s="28">
        <f t="shared" si="35"/>
        <v>1</v>
      </c>
      <c r="N40" s="29">
        <f t="shared" si="35"/>
        <v>1</v>
      </c>
      <c r="P40" s="8" t="s">
        <v>10</v>
      </c>
      <c r="Q40" s="28">
        <f t="shared" si="39"/>
        <v>7.2785134996407042E-2</v>
      </c>
      <c r="R40" s="28">
        <f t="shared" si="36"/>
        <v>6.4263163254913991E-2</v>
      </c>
      <c r="S40" s="28">
        <f t="shared" si="36"/>
        <v>2.3772286518611185E-2</v>
      </c>
      <c r="T40" s="28">
        <f t="shared" si="36"/>
        <v>-9.0918483314391674E-3</v>
      </c>
      <c r="U40" s="29">
        <f t="shared" si="36"/>
        <v>-6.3648496047633563E-3</v>
      </c>
      <c r="W40" s="41" t="s">
        <v>66</v>
      </c>
      <c r="X40" s="46">
        <f>+C31/C42</f>
        <v>9.6944083224967486</v>
      </c>
      <c r="Y40" s="46">
        <f t="shared" ref="Y40:AA40" si="51">+D31/D42</f>
        <v>11.214285714285714</v>
      </c>
      <c r="Z40" s="46">
        <f t="shared" si="51"/>
        <v>8.2610526315789468</v>
      </c>
      <c r="AA40" s="46">
        <f t="shared" si="51"/>
        <v>6.2247011952191231</v>
      </c>
      <c r="AB40" s="47">
        <f>AVERAGE(X40:AA40)</f>
        <v>8.8486119658951345</v>
      </c>
    </row>
    <row r="41" spans="2:28" x14ac:dyDescent="0.25">
      <c r="B41" s="53" t="s">
        <v>11</v>
      </c>
      <c r="C41" s="53"/>
      <c r="D41" s="53"/>
      <c r="E41" s="53"/>
      <c r="F41" s="53"/>
      <c r="G41" s="53"/>
      <c r="I41" s="53" t="s">
        <v>11</v>
      </c>
      <c r="J41" s="53"/>
      <c r="K41" s="53"/>
      <c r="L41" s="53"/>
      <c r="M41" s="53"/>
      <c r="N41" s="53"/>
      <c r="P41" s="53" t="s">
        <v>11</v>
      </c>
      <c r="Q41" s="53"/>
      <c r="R41" s="53"/>
      <c r="S41" s="53"/>
      <c r="T41" s="53"/>
      <c r="U41" s="53"/>
    </row>
    <row r="42" spans="2:28" x14ac:dyDescent="0.25">
      <c r="B42" s="5" t="s">
        <v>12</v>
      </c>
      <c r="C42" s="6">
        <f>C43+C44</f>
        <v>769</v>
      </c>
      <c r="D42" s="6">
        <f t="shared" ref="D42" si="52">D43+D44</f>
        <v>714</v>
      </c>
      <c r="E42" s="6">
        <f t="shared" ref="E42" si="53">E43+E44</f>
        <v>950</v>
      </c>
      <c r="F42" s="6">
        <f t="shared" ref="F42" si="54">F43+F44</f>
        <v>1255</v>
      </c>
      <c r="G42" s="6">
        <f t="shared" ref="G42" si="55">G43+G44</f>
        <v>1623</v>
      </c>
      <c r="I42" s="5" t="s">
        <v>12</v>
      </c>
      <c r="J42" s="24">
        <f>C42/C$40</f>
        <v>7.3588516746411481E-2</v>
      </c>
      <c r="K42" s="24">
        <f t="shared" ref="K42:N53" si="56">D42/D$40</f>
        <v>7.2716162542010382E-2</v>
      </c>
      <c r="L42" s="24">
        <f t="shared" si="56"/>
        <v>9.9051193827546652E-2</v>
      </c>
      <c r="M42" s="24">
        <f t="shared" si="56"/>
        <v>0.12966215518132038</v>
      </c>
      <c r="N42" s="25">
        <f t="shared" si="56"/>
        <v>0.16661533723437019</v>
      </c>
      <c r="P42" s="5" t="s">
        <v>12</v>
      </c>
      <c r="Q42" s="24">
        <f>+C42/G42-1</f>
        <v>-0.52618607516943938</v>
      </c>
      <c r="R42" s="24">
        <f t="shared" ref="R42:U53" si="57">+C42/D42-1</f>
        <v>7.703081232492992E-2</v>
      </c>
      <c r="S42" s="24">
        <f t="shared" si="57"/>
        <v>-0.24842105263157899</v>
      </c>
      <c r="T42" s="24">
        <f t="shared" si="57"/>
        <v>-0.24302788844621515</v>
      </c>
      <c r="U42" s="25">
        <f>+F42/G42-1</f>
        <v>-0.22674060382008621</v>
      </c>
    </row>
    <row r="43" spans="2:28" x14ac:dyDescent="0.25">
      <c r="B43" s="4" t="s">
        <v>13</v>
      </c>
      <c r="C43" s="7">
        <v>2</v>
      </c>
      <c r="D43" s="7">
        <v>2</v>
      </c>
      <c r="E43" s="7">
        <v>2</v>
      </c>
      <c r="F43" s="7">
        <v>2</v>
      </c>
      <c r="G43" s="7">
        <v>2</v>
      </c>
      <c r="I43" s="4" t="s">
        <v>13</v>
      </c>
      <c r="J43" s="26">
        <f t="shared" ref="J43:J53" si="58">C43/C$40</f>
        <v>1.9138755980861245E-4</v>
      </c>
      <c r="K43" s="26">
        <f t="shared" si="56"/>
        <v>2.0368672980955292E-4</v>
      </c>
      <c r="L43" s="26">
        <f t="shared" si="56"/>
        <v>2.0852882911062454E-4</v>
      </c>
      <c r="M43" s="26">
        <f t="shared" si="56"/>
        <v>2.0663291662361815E-4</v>
      </c>
      <c r="N43" s="27">
        <f t="shared" si="56"/>
        <v>2.0531772918591521E-4</v>
      </c>
      <c r="P43" s="4" t="s">
        <v>13</v>
      </c>
      <c r="Q43" s="26">
        <f t="shared" ref="Q43:Q53" si="59">+C43/G43-1</f>
        <v>0</v>
      </c>
      <c r="R43" s="26">
        <f t="shared" si="57"/>
        <v>0</v>
      </c>
      <c r="S43" s="26">
        <f t="shared" si="57"/>
        <v>0</v>
      </c>
      <c r="T43" s="26">
        <f t="shared" si="57"/>
        <v>0</v>
      </c>
      <c r="U43" s="27">
        <f t="shared" si="57"/>
        <v>0</v>
      </c>
    </row>
    <row r="44" spans="2:28" x14ac:dyDescent="0.25">
      <c r="B44" s="4" t="s">
        <v>14</v>
      </c>
      <c r="C44" s="7">
        <v>767</v>
      </c>
      <c r="D44" s="7">
        <v>712</v>
      </c>
      <c r="E44" s="7">
        <v>948</v>
      </c>
      <c r="F44" s="7">
        <v>1253</v>
      </c>
      <c r="G44" s="7">
        <v>1621</v>
      </c>
      <c r="I44" s="4" t="s">
        <v>14</v>
      </c>
      <c r="J44" s="26">
        <f t="shared" si="58"/>
        <v>7.3397129186602877E-2</v>
      </c>
      <c r="K44" s="26">
        <f t="shared" si="56"/>
        <v>7.2512475812200841E-2</v>
      </c>
      <c r="L44" s="26">
        <f t="shared" si="56"/>
        <v>9.8842664998436039E-2</v>
      </c>
      <c r="M44" s="26">
        <f t="shared" si="56"/>
        <v>0.12945552226469675</v>
      </c>
      <c r="N44" s="27">
        <f t="shared" si="56"/>
        <v>0.16641001950518428</v>
      </c>
      <c r="P44" s="4" t="s">
        <v>14</v>
      </c>
      <c r="Q44" s="26">
        <f t="shared" si="59"/>
        <v>-0.52683528685996306</v>
      </c>
      <c r="R44" s="26">
        <f t="shared" si="57"/>
        <v>7.7247191011236005E-2</v>
      </c>
      <c r="S44" s="26">
        <f t="shared" si="57"/>
        <v>-0.24894514767932485</v>
      </c>
      <c r="T44" s="26">
        <f t="shared" si="57"/>
        <v>-0.24341580207502</v>
      </c>
      <c r="U44" s="27">
        <f t="shared" si="57"/>
        <v>-0.22702035780382479</v>
      </c>
    </row>
    <row r="45" spans="2:28" x14ac:dyDescent="0.25">
      <c r="B45" s="5" t="s">
        <v>15</v>
      </c>
      <c r="C45" s="6">
        <f>C46+C47</f>
        <v>7052</v>
      </c>
      <c r="D45" s="6">
        <f t="shared" ref="D45" si="60">D46+D47</f>
        <v>7073</v>
      </c>
      <c r="E45" s="6">
        <f t="shared" ref="E45" si="61">E46+E47</f>
        <v>6684</v>
      </c>
      <c r="F45" s="6">
        <f t="shared" ref="F45" si="62">F46+F47</f>
        <v>6565</v>
      </c>
      <c r="G45" s="6">
        <f t="shared" ref="G45" si="63">G46+G47</f>
        <v>6328</v>
      </c>
      <c r="I45" s="5" t="s">
        <v>15</v>
      </c>
      <c r="J45" s="24">
        <f t="shared" si="58"/>
        <v>0.67483253588516745</v>
      </c>
      <c r="K45" s="24">
        <f t="shared" si="56"/>
        <v>0.72033811997148389</v>
      </c>
      <c r="L45" s="24">
        <f t="shared" si="56"/>
        <v>0.69690334688770728</v>
      </c>
      <c r="M45" s="24">
        <f t="shared" si="56"/>
        <v>0.67827254881702659</v>
      </c>
      <c r="N45" s="25">
        <f t="shared" si="56"/>
        <v>0.64962529514423573</v>
      </c>
      <c r="P45" s="5" t="s">
        <v>15</v>
      </c>
      <c r="Q45" s="24">
        <f t="shared" si="59"/>
        <v>0.11441213653603044</v>
      </c>
      <c r="R45" s="24">
        <f t="shared" si="57"/>
        <v>-2.9690371836561535E-3</v>
      </c>
      <c r="S45" s="24">
        <f t="shared" si="57"/>
        <v>5.8198683423099862E-2</v>
      </c>
      <c r="T45" s="24">
        <f t="shared" si="57"/>
        <v>1.812642802741804E-2</v>
      </c>
      <c r="U45" s="25">
        <f t="shared" si="57"/>
        <v>3.7452591656131462E-2</v>
      </c>
    </row>
    <row r="46" spans="2:28" x14ac:dyDescent="0.25">
      <c r="B46" s="4" t="s">
        <v>16</v>
      </c>
      <c r="C46" s="7">
        <v>5686</v>
      </c>
      <c r="D46" s="7">
        <v>5224</v>
      </c>
      <c r="E46" s="7">
        <v>4928</v>
      </c>
      <c r="F46" s="7">
        <v>4792</v>
      </c>
      <c r="G46" s="7">
        <v>4608</v>
      </c>
      <c r="I46" s="4" t="s">
        <v>16</v>
      </c>
      <c r="J46" s="26">
        <f t="shared" si="58"/>
        <v>0.54411483253588522</v>
      </c>
      <c r="K46" s="26">
        <f t="shared" si="56"/>
        <v>0.53202973826255218</v>
      </c>
      <c r="L46" s="26">
        <f t="shared" si="56"/>
        <v>0.51381503492857883</v>
      </c>
      <c r="M46" s="26">
        <f t="shared" si="56"/>
        <v>0.49509246823018904</v>
      </c>
      <c r="N46" s="27">
        <f t="shared" si="56"/>
        <v>0.47305204804434864</v>
      </c>
      <c r="P46" s="4" t="s">
        <v>16</v>
      </c>
      <c r="Q46" s="26">
        <f t="shared" si="59"/>
        <v>0.23394097222222232</v>
      </c>
      <c r="R46" s="26">
        <f t="shared" si="57"/>
        <v>8.8437978560490071E-2</v>
      </c>
      <c r="S46" s="26">
        <f t="shared" si="57"/>
        <v>6.0064935064935154E-2</v>
      </c>
      <c r="T46" s="26">
        <f t="shared" si="57"/>
        <v>2.8380634390651194E-2</v>
      </c>
      <c r="U46" s="27">
        <f t="shared" si="57"/>
        <v>3.993055555555558E-2</v>
      </c>
    </row>
    <row r="47" spans="2:28" x14ac:dyDescent="0.25">
      <c r="B47" s="4" t="s">
        <v>17</v>
      </c>
      <c r="C47" s="7">
        <v>1366</v>
      </c>
      <c r="D47" s="7">
        <v>1849</v>
      </c>
      <c r="E47" s="7">
        <v>1756</v>
      </c>
      <c r="F47" s="7">
        <v>1773</v>
      </c>
      <c r="G47" s="7">
        <v>1720</v>
      </c>
      <c r="I47" s="4" t="s">
        <v>17</v>
      </c>
      <c r="J47" s="26">
        <f t="shared" si="58"/>
        <v>0.13071770334928229</v>
      </c>
      <c r="K47" s="26">
        <f t="shared" si="56"/>
        <v>0.18830838170893166</v>
      </c>
      <c r="L47" s="26">
        <f t="shared" si="56"/>
        <v>0.18308831195912834</v>
      </c>
      <c r="M47" s="26">
        <f t="shared" si="56"/>
        <v>0.18318008058683749</v>
      </c>
      <c r="N47" s="27">
        <f t="shared" si="56"/>
        <v>0.17657324709988709</v>
      </c>
      <c r="P47" s="4" t="s">
        <v>17</v>
      </c>
      <c r="Q47" s="26">
        <f t="shared" si="59"/>
        <v>-0.20581395348837206</v>
      </c>
      <c r="R47" s="26">
        <f t="shared" si="57"/>
        <v>-0.26122228231476474</v>
      </c>
      <c r="S47" s="26">
        <f t="shared" si="57"/>
        <v>5.2961275626423721E-2</v>
      </c>
      <c r="T47" s="26">
        <f t="shared" si="57"/>
        <v>-9.5882684715171695E-3</v>
      </c>
      <c r="U47" s="27">
        <f t="shared" si="57"/>
        <v>3.0813953488372015E-2</v>
      </c>
    </row>
    <row r="48" spans="2:28" x14ac:dyDescent="0.25">
      <c r="B48" s="4" t="s">
        <v>18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I48" s="4" t="s">
        <v>18</v>
      </c>
      <c r="J48" s="26">
        <f t="shared" si="58"/>
        <v>0</v>
      </c>
      <c r="K48" s="26">
        <f t="shared" si="56"/>
        <v>0</v>
      </c>
      <c r="L48" s="26">
        <f t="shared" si="56"/>
        <v>0</v>
      </c>
      <c r="M48" s="26">
        <f t="shared" si="56"/>
        <v>0</v>
      </c>
      <c r="N48" s="27">
        <f t="shared" si="56"/>
        <v>0</v>
      </c>
      <c r="P48" s="4" t="s">
        <v>18</v>
      </c>
      <c r="Q48" s="26"/>
      <c r="R48" s="26"/>
      <c r="S48" s="26"/>
      <c r="T48" s="26"/>
      <c r="U48" s="27"/>
    </row>
    <row r="49" spans="2:21" x14ac:dyDescent="0.25">
      <c r="B49" s="5" t="s">
        <v>19</v>
      </c>
      <c r="C49" s="6">
        <f>SUM(C50:C52)</f>
        <v>2629</v>
      </c>
      <c r="D49" s="6">
        <f t="shared" ref="D49" si="64">SUM(D50:D52)</f>
        <v>2032</v>
      </c>
      <c r="E49" s="6">
        <f t="shared" ref="E49" si="65">SUM(E50:E52)</f>
        <v>1957</v>
      </c>
      <c r="F49" s="6">
        <f t="shared" ref="F49" si="66">SUM(F50:F52)</f>
        <v>1859</v>
      </c>
      <c r="G49" s="6">
        <f t="shared" ref="G49" si="67">SUM(G50:G52)</f>
        <v>1790</v>
      </c>
      <c r="I49" s="5" t="s">
        <v>19</v>
      </c>
      <c r="J49" s="24">
        <f t="shared" si="58"/>
        <v>0.25157894736842107</v>
      </c>
      <c r="K49" s="24">
        <f t="shared" si="56"/>
        <v>0.20694571748650575</v>
      </c>
      <c r="L49" s="24">
        <f t="shared" si="56"/>
        <v>0.20404545928474613</v>
      </c>
      <c r="M49" s="24">
        <f t="shared" si="56"/>
        <v>0.19206529600165306</v>
      </c>
      <c r="N49" s="25">
        <f t="shared" si="56"/>
        <v>0.18375936762139411</v>
      </c>
      <c r="P49" s="5" t="s">
        <v>19</v>
      </c>
      <c r="Q49" s="24">
        <f t="shared" si="59"/>
        <v>0.46871508379888271</v>
      </c>
      <c r="R49" s="24">
        <f t="shared" si="57"/>
        <v>0.29379921259842523</v>
      </c>
      <c r="S49" s="24">
        <f t="shared" si="57"/>
        <v>3.832396525293813E-2</v>
      </c>
      <c r="T49" s="24">
        <f t="shared" si="57"/>
        <v>5.2716514254975699E-2</v>
      </c>
      <c r="U49" s="25">
        <f t="shared" si="57"/>
        <v>3.854748603351954E-2</v>
      </c>
    </row>
    <row r="50" spans="2:21" x14ac:dyDescent="0.25">
      <c r="B50" s="4" t="s">
        <v>20</v>
      </c>
      <c r="C50" s="7">
        <v>321</v>
      </c>
      <c r="D50" s="7">
        <v>217</v>
      </c>
      <c r="E50" s="7">
        <v>253</v>
      </c>
      <c r="F50" s="7">
        <v>261</v>
      </c>
      <c r="G50" s="7">
        <v>233</v>
      </c>
      <c r="I50" s="4" t="s">
        <v>20</v>
      </c>
      <c r="J50" s="26">
        <f t="shared" si="58"/>
        <v>3.0717703349282297E-2</v>
      </c>
      <c r="K50" s="26">
        <f t="shared" si="56"/>
        <v>2.210001018433649E-2</v>
      </c>
      <c r="L50" s="26">
        <f t="shared" si="56"/>
        <v>2.6378896882494004E-2</v>
      </c>
      <c r="M50" s="26">
        <f t="shared" si="56"/>
        <v>2.6965595619382169E-2</v>
      </c>
      <c r="N50" s="27">
        <f t="shared" si="56"/>
        <v>2.3919515450159121E-2</v>
      </c>
      <c r="P50" s="4" t="s">
        <v>20</v>
      </c>
      <c r="Q50" s="26">
        <f t="shared" si="59"/>
        <v>0.37768240343347648</v>
      </c>
      <c r="R50" s="26">
        <f t="shared" si="57"/>
        <v>0.47926267281105983</v>
      </c>
      <c r="S50" s="26">
        <f t="shared" si="57"/>
        <v>-0.14229249011857703</v>
      </c>
      <c r="T50" s="26">
        <f t="shared" si="57"/>
        <v>-3.0651340996168619E-2</v>
      </c>
      <c r="U50" s="27">
        <f t="shared" si="57"/>
        <v>0.12017167381974247</v>
      </c>
    </row>
    <row r="51" spans="2:21" x14ac:dyDescent="0.25">
      <c r="B51" s="4" t="s">
        <v>21</v>
      </c>
      <c r="C51" s="7">
        <v>256</v>
      </c>
      <c r="D51" s="7">
        <v>213</v>
      </c>
      <c r="E51" s="7">
        <v>394</v>
      </c>
      <c r="F51" s="7">
        <v>385</v>
      </c>
      <c r="G51" s="7">
        <v>360</v>
      </c>
      <c r="I51" s="4" t="s">
        <v>21</v>
      </c>
      <c r="J51" s="26">
        <f t="shared" si="58"/>
        <v>2.4497607655502393E-2</v>
      </c>
      <c r="K51" s="26">
        <f t="shared" si="56"/>
        <v>2.1692636724717385E-2</v>
      </c>
      <c r="L51" s="26">
        <f t="shared" si="56"/>
        <v>4.1080179334793035E-2</v>
      </c>
      <c r="M51" s="26">
        <f t="shared" si="56"/>
        <v>3.9776836450046489E-2</v>
      </c>
      <c r="N51" s="27">
        <f t="shared" si="56"/>
        <v>3.6957191253464736E-2</v>
      </c>
      <c r="P51" s="4" t="s">
        <v>21</v>
      </c>
      <c r="Q51" s="26">
        <f t="shared" si="59"/>
        <v>-0.28888888888888886</v>
      </c>
      <c r="R51" s="26">
        <f t="shared" si="57"/>
        <v>0.2018779342723005</v>
      </c>
      <c r="S51" s="26">
        <f t="shared" si="57"/>
        <v>-0.45939086294416243</v>
      </c>
      <c r="T51" s="26">
        <f t="shared" si="57"/>
        <v>2.3376623376623273E-2</v>
      </c>
      <c r="U51" s="27">
        <f t="shared" si="57"/>
        <v>6.944444444444442E-2</v>
      </c>
    </row>
    <row r="52" spans="2:21" x14ac:dyDescent="0.25">
      <c r="B52" s="4" t="s">
        <v>22</v>
      </c>
      <c r="C52" s="7">
        <v>2052</v>
      </c>
      <c r="D52" s="7">
        <v>1602</v>
      </c>
      <c r="E52" s="7">
        <v>1310</v>
      </c>
      <c r="F52" s="7">
        <v>1213</v>
      </c>
      <c r="G52" s="7">
        <v>1197</v>
      </c>
      <c r="I52" s="4" t="s">
        <v>22</v>
      </c>
      <c r="J52" s="26">
        <f t="shared" si="58"/>
        <v>0.19636363636363635</v>
      </c>
      <c r="K52" s="26">
        <f t="shared" si="56"/>
        <v>0.16315307057745188</v>
      </c>
      <c r="L52" s="26">
        <f t="shared" si="56"/>
        <v>0.13658638306745907</v>
      </c>
      <c r="M52" s="26">
        <f t="shared" si="56"/>
        <v>0.12532286393222442</v>
      </c>
      <c r="N52" s="27">
        <f t="shared" si="56"/>
        <v>0.12288266091777025</v>
      </c>
      <c r="P52" s="4" t="s">
        <v>22</v>
      </c>
      <c r="Q52" s="26">
        <f t="shared" si="59"/>
        <v>0.71428571428571419</v>
      </c>
      <c r="R52" s="26">
        <f t="shared" si="57"/>
        <v>0.2808988764044944</v>
      </c>
      <c r="S52" s="26">
        <f t="shared" si="57"/>
        <v>0.22290076335877873</v>
      </c>
      <c r="T52" s="26">
        <f t="shared" si="57"/>
        <v>7.9967023907666857E-2</v>
      </c>
      <c r="U52" s="27">
        <f t="shared" si="57"/>
        <v>1.3366750208855471E-2</v>
      </c>
    </row>
    <row r="53" spans="2:21" x14ac:dyDescent="0.25">
      <c r="B53" s="8" t="s">
        <v>23</v>
      </c>
      <c r="C53" s="9">
        <f>C49+C45+C42</f>
        <v>10450</v>
      </c>
      <c r="D53" s="9">
        <f t="shared" ref="D53:G53" si="68">D49+D45+D42</f>
        <v>9819</v>
      </c>
      <c r="E53" s="9">
        <f t="shared" si="68"/>
        <v>9591</v>
      </c>
      <c r="F53" s="9">
        <f t="shared" si="68"/>
        <v>9679</v>
      </c>
      <c r="G53" s="9">
        <f t="shared" si="68"/>
        <v>9741</v>
      </c>
      <c r="I53" s="8" t="s">
        <v>23</v>
      </c>
      <c r="J53" s="28">
        <f t="shared" si="58"/>
        <v>1</v>
      </c>
      <c r="K53" s="28">
        <f t="shared" si="56"/>
        <v>1</v>
      </c>
      <c r="L53" s="28">
        <f t="shared" si="56"/>
        <v>1</v>
      </c>
      <c r="M53" s="28">
        <f t="shared" si="56"/>
        <v>1</v>
      </c>
      <c r="N53" s="29">
        <f t="shared" si="56"/>
        <v>1</v>
      </c>
      <c r="P53" s="8" t="s">
        <v>23</v>
      </c>
      <c r="Q53" s="28">
        <f t="shared" si="59"/>
        <v>7.2785134996407042E-2</v>
      </c>
      <c r="R53" s="28">
        <f t="shared" si="57"/>
        <v>6.4263163254913991E-2</v>
      </c>
      <c r="S53" s="28">
        <f t="shared" si="57"/>
        <v>2.3772286518611185E-2</v>
      </c>
      <c r="T53" s="28">
        <f t="shared" si="57"/>
        <v>-9.0918483314391674E-3</v>
      </c>
      <c r="U53" s="29">
        <f t="shared" si="57"/>
        <v>-6.3648496047633563E-3</v>
      </c>
    </row>
  </sheetData>
  <mergeCells count="20">
    <mergeCell ref="B3:G3"/>
    <mergeCell ref="B14:G14"/>
    <mergeCell ref="B1:G1"/>
    <mergeCell ref="B30:G30"/>
    <mergeCell ref="B41:G41"/>
    <mergeCell ref="B28:G28"/>
    <mergeCell ref="P30:U30"/>
    <mergeCell ref="P41:U41"/>
    <mergeCell ref="I1:N1"/>
    <mergeCell ref="I3:N3"/>
    <mergeCell ref="I14:N14"/>
    <mergeCell ref="I28:N28"/>
    <mergeCell ref="I30:N30"/>
    <mergeCell ref="I41:N41"/>
    <mergeCell ref="W1:AB1"/>
    <mergeCell ref="W28:AB28"/>
    <mergeCell ref="P1:U1"/>
    <mergeCell ref="P3:U3"/>
    <mergeCell ref="P14:U14"/>
    <mergeCell ref="P28:U28"/>
  </mergeCells>
  <pageMargins left="0.7" right="0.7" top="0.75" bottom="0.75" header="0.3" footer="0.3"/>
  <ignoredErrors>
    <ignoredError sqref="C4:G4 C8:G8 C22:G22 C31:G31 C35:G35 C49:G49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workbookViewId="0">
      <selection activeCell="H16" sqref="H16"/>
    </sheetView>
  </sheetViews>
  <sheetFormatPr baseColWidth="10" defaultRowHeight="15" x14ac:dyDescent="0.25"/>
  <cols>
    <col min="2" max="2" width="22.28515625" customWidth="1"/>
    <col min="9" max="9" width="21.7109375" customWidth="1"/>
    <col min="16" max="16" width="22.5703125" customWidth="1"/>
  </cols>
  <sheetData>
    <row r="1" spans="2:21" x14ac:dyDescent="0.25">
      <c r="B1" s="54" t="s">
        <v>41</v>
      </c>
      <c r="C1" s="54"/>
      <c r="D1" s="54"/>
      <c r="E1" s="54"/>
      <c r="F1" s="54"/>
      <c r="G1" s="54"/>
      <c r="I1" s="54" t="s">
        <v>46</v>
      </c>
      <c r="J1" s="54"/>
      <c r="K1" s="54"/>
      <c r="L1" s="54"/>
      <c r="M1" s="54"/>
      <c r="N1" s="54"/>
      <c r="P1" s="54" t="s">
        <v>49</v>
      </c>
      <c r="Q1" s="54"/>
      <c r="R1" s="54"/>
      <c r="S1" s="54"/>
      <c r="T1" s="54"/>
      <c r="U1" s="54"/>
    </row>
    <row r="2" spans="2:21" x14ac:dyDescent="0.25">
      <c r="B2" s="10" t="s">
        <v>40</v>
      </c>
      <c r="C2" s="2">
        <v>43100</v>
      </c>
      <c r="D2" s="2">
        <v>42735</v>
      </c>
      <c r="E2" s="2">
        <v>42369</v>
      </c>
      <c r="F2" s="2">
        <v>42004</v>
      </c>
      <c r="G2" s="2">
        <v>41639</v>
      </c>
      <c r="I2" s="10" t="s">
        <v>48</v>
      </c>
      <c r="J2" s="2">
        <v>43100</v>
      </c>
      <c r="K2" s="2">
        <v>42735</v>
      </c>
      <c r="L2" s="2">
        <v>42369</v>
      </c>
      <c r="M2" s="2">
        <v>42004</v>
      </c>
      <c r="N2" s="2">
        <v>41639</v>
      </c>
      <c r="P2" s="10"/>
      <c r="Q2" s="2" t="s">
        <v>54</v>
      </c>
      <c r="R2" s="2" t="s">
        <v>53</v>
      </c>
      <c r="S2" s="2" t="s">
        <v>52</v>
      </c>
      <c r="T2" s="2" t="s">
        <v>51</v>
      </c>
      <c r="U2" s="2" t="s">
        <v>50</v>
      </c>
    </row>
    <row r="3" spans="2:21" ht="22.5" x14ac:dyDescent="0.25">
      <c r="B3" s="4" t="s">
        <v>26</v>
      </c>
      <c r="C3" s="7">
        <v>2190.6239999999998</v>
      </c>
      <c r="D3" s="7">
        <v>2055.4229999999998</v>
      </c>
      <c r="E3" s="7">
        <v>2162.0079999999998</v>
      </c>
      <c r="F3" s="7">
        <v>2116.8069999999998</v>
      </c>
      <c r="G3" s="7">
        <v>2103.4639999999999</v>
      </c>
      <c r="H3" s="58"/>
      <c r="I3" s="4" t="s">
        <v>26</v>
      </c>
      <c r="J3" s="26">
        <f>C3/C$3</f>
        <v>1</v>
      </c>
      <c r="K3" s="26">
        <f t="shared" ref="K3:N16" si="0">D3/D$3</f>
        <v>1</v>
      </c>
      <c r="L3" s="26">
        <f t="shared" si="0"/>
        <v>1</v>
      </c>
      <c r="M3" s="26">
        <f t="shared" si="0"/>
        <v>1</v>
      </c>
      <c r="N3" s="26">
        <f t="shared" si="0"/>
        <v>1</v>
      </c>
      <c r="P3" s="4" t="s">
        <v>26</v>
      </c>
      <c r="Q3" s="26">
        <f>+C3/G3-1</f>
        <v>4.1436411557316921E-2</v>
      </c>
      <c r="R3" s="26">
        <f t="shared" ref="R3:U16" si="1">+C3/D3-1</f>
        <v>6.5777701232301089E-2</v>
      </c>
      <c r="S3" s="26">
        <f t="shared" si="1"/>
        <v>-4.9299077524227464E-2</v>
      </c>
      <c r="T3" s="26">
        <f t="shared" si="1"/>
        <v>2.1353387436833016E-2</v>
      </c>
      <c r="U3" s="26">
        <f>+F3/G3-1</f>
        <v>6.343346023511609E-3</v>
      </c>
    </row>
    <row r="4" spans="2:21" x14ac:dyDescent="0.25">
      <c r="B4" s="4" t="s">
        <v>27</v>
      </c>
      <c r="C4" s="7">
        <v>2189.8229999999999</v>
      </c>
      <c r="D4" s="7">
        <v>2055.4229999999998</v>
      </c>
      <c r="E4" s="7">
        <v>2122.6239999999998</v>
      </c>
      <c r="F4" s="7">
        <v>2111.5839999999998</v>
      </c>
      <c r="G4" s="7">
        <v>2081.0810000000001</v>
      </c>
      <c r="I4" s="4" t="s">
        <v>27</v>
      </c>
      <c r="J4" s="26">
        <f t="shared" ref="J4:J16" si="2">C4/C$3</f>
        <v>0.99963435076033136</v>
      </c>
      <c r="K4" s="26">
        <f t="shared" si="0"/>
        <v>1</v>
      </c>
      <c r="L4" s="26">
        <f t="shared" si="0"/>
        <v>0.98178360117076346</v>
      </c>
      <c r="M4" s="26">
        <f t="shared" si="0"/>
        <v>0.99753260453125869</v>
      </c>
      <c r="N4" s="26">
        <f t="shared" si="0"/>
        <v>0.98935898118532106</v>
      </c>
      <c r="P4" s="4" t="s">
        <v>27</v>
      </c>
      <c r="Q4" s="26">
        <f t="shared" ref="Q4:Q16" si="3">+C4/G4-1</f>
        <v>5.2252651386466731E-2</v>
      </c>
      <c r="R4" s="26">
        <f t="shared" si="1"/>
        <v>6.5388000426189752E-2</v>
      </c>
      <c r="S4" s="26">
        <f t="shared" si="1"/>
        <v>-3.1659398932641913E-2</v>
      </c>
      <c r="T4" s="26">
        <f t="shared" si="1"/>
        <v>5.2283025444406217E-3</v>
      </c>
      <c r="U4" s="26">
        <f t="shared" si="1"/>
        <v>1.4657286285348681E-2</v>
      </c>
    </row>
    <row r="5" spans="2:21" x14ac:dyDescent="0.25">
      <c r="B5" s="4" t="s">
        <v>28</v>
      </c>
      <c r="C5" s="7">
        <v>955.11800000000005</v>
      </c>
      <c r="D5" s="7">
        <v>879.39</v>
      </c>
      <c r="E5" s="7">
        <v>934.03700000000003</v>
      </c>
      <c r="F5" s="7">
        <v>912.64599999999996</v>
      </c>
      <c r="G5" s="7">
        <v>906.74699999999996</v>
      </c>
      <c r="I5" s="4" t="s">
        <v>28</v>
      </c>
      <c r="J5" s="26">
        <f t="shared" si="2"/>
        <v>0.43600270973019567</v>
      </c>
      <c r="K5" s="26">
        <f t="shared" si="0"/>
        <v>0.42783894118145027</v>
      </c>
      <c r="L5" s="26">
        <f t="shared" si="0"/>
        <v>0.4320229157338919</v>
      </c>
      <c r="M5" s="26">
        <f t="shared" si="0"/>
        <v>0.43114275415755904</v>
      </c>
      <c r="N5" s="26">
        <f t="shared" si="0"/>
        <v>0.43107322017396066</v>
      </c>
      <c r="P5" s="4" t="s">
        <v>28</v>
      </c>
      <c r="Q5" s="26">
        <f t="shared" si="3"/>
        <v>5.3345641066361527E-2</v>
      </c>
      <c r="R5" s="26">
        <f t="shared" si="1"/>
        <v>8.6114238278806932E-2</v>
      </c>
      <c r="S5" s="26">
        <f t="shared" si="1"/>
        <v>-5.8506247611176065E-2</v>
      </c>
      <c r="T5" s="26">
        <f t="shared" si="1"/>
        <v>2.3438441630161178E-2</v>
      </c>
      <c r="U5" s="26">
        <f t="shared" si="1"/>
        <v>6.5056735781865438E-3</v>
      </c>
    </row>
    <row r="6" spans="2:21" x14ac:dyDescent="0.25">
      <c r="B6" s="11" t="s">
        <v>29</v>
      </c>
      <c r="C6" s="12">
        <f>C3-C5</f>
        <v>1235.5059999999999</v>
      </c>
      <c r="D6" s="12">
        <f t="shared" ref="D6:G6" si="4">D3-D5</f>
        <v>1176.0329999999999</v>
      </c>
      <c r="E6" s="12">
        <f t="shared" si="4"/>
        <v>1227.9709999999998</v>
      </c>
      <c r="F6" s="12">
        <f t="shared" si="4"/>
        <v>1204.1609999999998</v>
      </c>
      <c r="G6" s="12">
        <f t="shared" si="4"/>
        <v>1196.7170000000001</v>
      </c>
      <c r="I6" s="11" t="s">
        <v>29</v>
      </c>
      <c r="J6" s="30">
        <f t="shared" si="2"/>
        <v>0.56399729026980439</v>
      </c>
      <c r="K6" s="30">
        <f t="shared" si="0"/>
        <v>0.57216105881854973</v>
      </c>
      <c r="L6" s="30">
        <f t="shared" si="0"/>
        <v>0.56797708426610816</v>
      </c>
      <c r="M6" s="30">
        <f t="shared" si="0"/>
        <v>0.56885724584244102</v>
      </c>
      <c r="N6" s="30">
        <f t="shared" si="0"/>
        <v>0.56892677982603934</v>
      </c>
      <c r="P6" s="11" t="s">
        <v>29</v>
      </c>
      <c r="Q6" s="30">
        <f t="shared" si="3"/>
        <v>3.2412842802433506E-2</v>
      </c>
      <c r="R6" s="30">
        <f t="shared" si="1"/>
        <v>5.0570859831314152E-2</v>
      </c>
      <c r="S6" s="30">
        <f t="shared" si="1"/>
        <v>-4.2295787115493644E-2</v>
      </c>
      <c r="T6" s="30">
        <f t="shared" si="1"/>
        <v>1.9773103430521299E-2</v>
      </c>
      <c r="U6" s="30">
        <f t="shared" si="1"/>
        <v>6.2203511774292508E-3</v>
      </c>
    </row>
    <row r="7" spans="2:21" x14ac:dyDescent="0.25">
      <c r="B7" s="4" t="s">
        <v>30</v>
      </c>
      <c r="C7" s="7">
        <v>1040.6400000000001</v>
      </c>
      <c r="D7" s="7">
        <v>1205.903</v>
      </c>
      <c r="E7" s="7">
        <v>1086.529</v>
      </c>
      <c r="F7" s="7">
        <v>996.98099999999999</v>
      </c>
      <c r="G7" s="7">
        <v>969.91099999999994</v>
      </c>
      <c r="I7" s="4" t="s">
        <v>30</v>
      </c>
      <c r="J7" s="26">
        <f t="shared" si="2"/>
        <v>0.47504272755160182</v>
      </c>
      <c r="K7" s="26">
        <f t="shared" si="0"/>
        <v>0.58669334730612632</v>
      </c>
      <c r="L7" s="26">
        <f t="shared" si="0"/>
        <v>0.50255549470677263</v>
      </c>
      <c r="M7" s="26">
        <f t="shared" si="0"/>
        <v>0.47098341983940911</v>
      </c>
      <c r="N7" s="26">
        <f t="shared" si="0"/>
        <v>0.46110178258339574</v>
      </c>
      <c r="P7" s="4" t="s">
        <v>30</v>
      </c>
      <c r="Q7" s="26">
        <f t="shared" si="3"/>
        <v>7.2923185735598528E-2</v>
      </c>
      <c r="R7" s="26">
        <f t="shared" si="1"/>
        <v>-0.13704501937552183</v>
      </c>
      <c r="S7" s="26">
        <f t="shared" si="1"/>
        <v>0.10986729300368414</v>
      </c>
      <c r="T7" s="26">
        <f t="shared" si="1"/>
        <v>8.9819164056285983E-2</v>
      </c>
      <c r="U7" s="26">
        <f t="shared" si="1"/>
        <v>2.790977728884414E-2</v>
      </c>
    </row>
    <row r="8" spans="2:21" x14ac:dyDescent="0.25">
      <c r="B8" s="11" t="s">
        <v>31</v>
      </c>
      <c r="C8" s="12">
        <f>C6-C7</f>
        <v>194.86599999999976</v>
      </c>
      <c r="D8" s="12">
        <f t="shared" ref="D8:G8" si="5">D6-D7</f>
        <v>-29.870000000000118</v>
      </c>
      <c r="E8" s="12">
        <f t="shared" si="5"/>
        <v>141.44199999999978</v>
      </c>
      <c r="F8" s="12">
        <f t="shared" si="5"/>
        <v>207.17999999999984</v>
      </c>
      <c r="G8" s="12">
        <f t="shared" si="5"/>
        <v>226.80600000000015</v>
      </c>
      <c r="I8" s="11" t="s">
        <v>31</v>
      </c>
      <c r="J8" s="30">
        <f t="shared" si="2"/>
        <v>8.8954562718202568E-2</v>
      </c>
      <c r="K8" s="30">
        <f t="shared" si="0"/>
        <v>-1.4532288487576582E-2</v>
      </c>
      <c r="L8" s="30">
        <f t="shared" si="0"/>
        <v>6.5421589559335483E-2</v>
      </c>
      <c r="M8" s="30">
        <f t="shared" si="0"/>
        <v>9.7873826003031864E-2</v>
      </c>
      <c r="N8" s="30">
        <f t="shared" si="0"/>
        <v>0.10782499724264363</v>
      </c>
      <c r="P8" s="11" t="s">
        <v>31</v>
      </c>
      <c r="Q8" s="30">
        <f t="shared" si="3"/>
        <v>-0.14082519862790388</v>
      </c>
      <c r="R8" s="30">
        <f t="shared" si="1"/>
        <v>-7.5238031469701703</v>
      </c>
      <c r="S8" s="30">
        <f t="shared" si="1"/>
        <v>-1.2111819685807621</v>
      </c>
      <c r="T8" s="30">
        <f t="shared" si="1"/>
        <v>-0.31729896708176519</v>
      </c>
      <c r="U8" s="30">
        <f t="shared" si="1"/>
        <v>-8.6532102325336702E-2</v>
      </c>
    </row>
    <row r="9" spans="2:21" x14ac:dyDescent="0.25">
      <c r="B9" s="4" t="s">
        <v>32</v>
      </c>
      <c r="C9" s="7">
        <v>55.3</v>
      </c>
      <c r="D9" s="7">
        <v>179.43100000000001</v>
      </c>
      <c r="E9" s="7">
        <v>-525.43899999999996</v>
      </c>
      <c r="F9" s="7">
        <v>-98.372</v>
      </c>
      <c r="G9" s="7">
        <v>276.55200000000002</v>
      </c>
      <c r="I9" s="4" t="s">
        <v>32</v>
      </c>
      <c r="J9" s="26">
        <f t="shared" si="2"/>
        <v>2.52439487561535E-2</v>
      </c>
      <c r="K9" s="26">
        <f t="shared" si="0"/>
        <v>8.7296386193985387E-2</v>
      </c>
      <c r="L9" s="26">
        <f t="shared" si="0"/>
        <v>-0.2430328657433275</v>
      </c>
      <c r="M9" s="26">
        <f t="shared" si="0"/>
        <v>-4.6471879580897081E-2</v>
      </c>
      <c r="N9" s="26">
        <f t="shared" si="0"/>
        <v>0.13147455815740133</v>
      </c>
      <c r="P9" s="4" t="s">
        <v>32</v>
      </c>
      <c r="Q9" s="26">
        <f t="shared" si="3"/>
        <v>-0.80003760594752527</v>
      </c>
      <c r="R9" s="26">
        <f t="shared" si="1"/>
        <v>-0.6918035345063005</v>
      </c>
      <c r="S9" s="26">
        <f t="shared" si="1"/>
        <v>-1.3414877845001989</v>
      </c>
      <c r="T9" s="26">
        <f t="shared" si="1"/>
        <v>4.3413471312975229</v>
      </c>
      <c r="U9" s="26">
        <f t="shared" si="1"/>
        <v>-1.3557088721108508</v>
      </c>
    </row>
    <row r="10" spans="2:21" x14ac:dyDescent="0.25">
      <c r="B10" s="4" t="s">
        <v>33</v>
      </c>
      <c r="C10" s="7">
        <v>322.08499999999998</v>
      </c>
      <c r="D10" s="7">
        <v>310</v>
      </c>
      <c r="E10" s="3">
        <v>270.35300000000001</v>
      </c>
      <c r="F10" s="7">
        <v>224.68</v>
      </c>
      <c r="G10" s="7">
        <v>429.25599999999997</v>
      </c>
      <c r="I10" s="4" t="s">
        <v>33</v>
      </c>
      <c r="J10" s="26">
        <f t="shared" si="2"/>
        <v>0.14702888309449727</v>
      </c>
      <c r="K10" s="26">
        <f t="shared" si="0"/>
        <v>0.15082053669731244</v>
      </c>
      <c r="L10" s="31">
        <f t="shared" si="0"/>
        <v>0.12504717836381735</v>
      </c>
      <c r="M10" s="26">
        <f t="shared" si="0"/>
        <v>0.10614099443170777</v>
      </c>
      <c r="N10" s="26">
        <f t="shared" si="0"/>
        <v>0.20407099907581017</v>
      </c>
      <c r="P10" s="4" t="s">
        <v>33</v>
      </c>
      <c r="Q10" s="26"/>
      <c r="R10" s="26"/>
      <c r="S10" s="31"/>
      <c r="T10" s="26"/>
      <c r="U10" s="26"/>
    </row>
    <row r="11" spans="2:21" x14ac:dyDescent="0.25">
      <c r="B11" s="4" t="s">
        <v>34</v>
      </c>
      <c r="C11" s="7">
        <v>266.78500000000003</v>
      </c>
      <c r="D11" s="7">
        <v>130.56899999999999</v>
      </c>
      <c r="E11" s="7">
        <v>795.79200000000003</v>
      </c>
      <c r="F11" s="7">
        <v>323.05200000000002</v>
      </c>
      <c r="G11" s="7">
        <v>152.70400000000001</v>
      </c>
      <c r="I11" s="4" t="s">
        <v>34</v>
      </c>
      <c r="J11" s="26">
        <f t="shared" si="2"/>
        <v>0.12178493433834379</v>
      </c>
      <c r="K11" s="26">
        <f t="shared" si="0"/>
        <v>6.3524150503327048E-2</v>
      </c>
      <c r="L11" s="26">
        <f t="shared" si="0"/>
        <v>0.3680800441071449</v>
      </c>
      <c r="M11" s="26">
        <f t="shared" si="0"/>
        <v>0.15261287401260487</v>
      </c>
      <c r="N11" s="26">
        <f t="shared" si="0"/>
        <v>7.2596440918408875E-2</v>
      </c>
      <c r="P11" s="4" t="s">
        <v>34</v>
      </c>
      <c r="Q11" s="26"/>
      <c r="R11" s="26"/>
      <c r="S11" s="26"/>
      <c r="T11" s="26"/>
      <c r="U11" s="26"/>
    </row>
    <row r="12" spans="2:21" x14ac:dyDescent="0.25">
      <c r="B12" s="11" t="s">
        <v>35</v>
      </c>
      <c r="C12" s="12">
        <f>C8+C9</f>
        <v>250.16599999999977</v>
      </c>
      <c r="D12" s="12">
        <f t="shared" ref="D12:G12" si="6">D8+D9</f>
        <v>149.56099999999989</v>
      </c>
      <c r="E12" s="12">
        <f t="shared" si="6"/>
        <v>-383.99700000000018</v>
      </c>
      <c r="F12" s="12">
        <f t="shared" si="6"/>
        <v>108.80799999999984</v>
      </c>
      <c r="G12" s="12">
        <f t="shared" si="6"/>
        <v>503.35800000000017</v>
      </c>
      <c r="I12" s="11" t="s">
        <v>35</v>
      </c>
      <c r="J12" s="30">
        <f t="shared" si="2"/>
        <v>0.11419851147435607</v>
      </c>
      <c r="K12" s="30">
        <f t="shared" si="0"/>
        <v>7.2764097706408806E-2</v>
      </c>
      <c r="L12" s="30">
        <f t="shared" si="0"/>
        <v>-0.17761127618399203</v>
      </c>
      <c r="M12" s="30">
        <f t="shared" si="0"/>
        <v>5.1401946422134775E-2</v>
      </c>
      <c r="N12" s="30">
        <f t="shared" si="0"/>
        <v>0.23929955540004497</v>
      </c>
      <c r="P12" s="11" t="s">
        <v>35</v>
      </c>
      <c r="Q12" s="30">
        <f t="shared" si="3"/>
        <v>-0.50300581296016023</v>
      </c>
      <c r="R12" s="30">
        <f t="shared" si="1"/>
        <v>0.67266867699467081</v>
      </c>
      <c r="S12" s="30">
        <f t="shared" si="1"/>
        <v>-1.3894848136834397</v>
      </c>
      <c r="T12" s="30">
        <f t="shared" si="1"/>
        <v>-4.5291246967134846</v>
      </c>
      <c r="U12" s="30">
        <f t="shared" si="1"/>
        <v>-0.78383575904227254</v>
      </c>
    </row>
    <row r="13" spans="2:21" x14ac:dyDescent="0.25">
      <c r="B13" s="4" t="s">
        <v>36</v>
      </c>
      <c r="C13" s="7">
        <v>106.12</v>
      </c>
      <c r="D13" s="7">
        <v>87.528999999999996</v>
      </c>
      <c r="E13" s="7">
        <v>102.355</v>
      </c>
      <c r="F13" s="7">
        <v>107.071</v>
      </c>
      <c r="G13" s="7">
        <v>109.871</v>
      </c>
      <c r="I13" s="4" t="s">
        <v>36</v>
      </c>
      <c r="J13" s="26">
        <f t="shared" si="2"/>
        <v>4.844281811940343E-2</v>
      </c>
      <c r="K13" s="26">
        <f t="shared" si="0"/>
        <v>4.258442179541632E-2</v>
      </c>
      <c r="L13" s="26">
        <f t="shared" si="0"/>
        <v>4.734256302474367E-2</v>
      </c>
      <c r="M13" s="26">
        <f t="shared" si="0"/>
        <v>5.0581370904385713E-2</v>
      </c>
      <c r="N13" s="26">
        <f t="shared" si="0"/>
        <v>5.2233363632560384E-2</v>
      </c>
      <c r="P13" s="4" t="s">
        <v>36</v>
      </c>
      <c r="Q13" s="26"/>
      <c r="R13" s="26"/>
      <c r="S13" s="26"/>
      <c r="T13" s="26"/>
      <c r="U13" s="26"/>
    </row>
    <row r="14" spans="2:21" x14ac:dyDescent="0.25">
      <c r="B14" s="11" t="s">
        <v>37</v>
      </c>
      <c r="C14" s="12">
        <f>C12-C13</f>
        <v>144.04599999999976</v>
      </c>
      <c r="D14" s="12">
        <f t="shared" ref="D14" si="7">D12-D13</f>
        <v>62.031999999999897</v>
      </c>
      <c r="E14" s="12">
        <f t="shared" ref="E14" si="8">E12-E13</f>
        <v>-486.3520000000002</v>
      </c>
      <c r="F14" s="12">
        <f t="shared" ref="F14" si="9">F12-F13</f>
        <v>1.7369999999998385</v>
      </c>
      <c r="G14" s="12">
        <f t="shared" ref="G14" si="10">G12-G13</f>
        <v>393.48700000000019</v>
      </c>
      <c r="I14" s="11" t="s">
        <v>37</v>
      </c>
      <c r="J14" s="30">
        <f t="shared" si="2"/>
        <v>6.5755693354952641E-2</v>
      </c>
      <c r="K14" s="30">
        <f t="shared" si="0"/>
        <v>3.0179675910992482E-2</v>
      </c>
      <c r="L14" s="30">
        <f t="shared" si="0"/>
        <v>-0.22495383920873568</v>
      </c>
      <c r="M14" s="30">
        <f t="shared" si="0"/>
        <v>8.2057551774906198E-4</v>
      </c>
      <c r="N14" s="30">
        <f t="shared" si="0"/>
        <v>0.1870661917674846</v>
      </c>
      <c r="P14" s="11" t="s">
        <v>37</v>
      </c>
      <c r="Q14" s="30">
        <f t="shared" si="3"/>
        <v>-0.63392437361336029</v>
      </c>
      <c r="R14" s="30">
        <f t="shared" si="1"/>
        <v>1.3221240649987105</v>
      </c>
      <c r="S14" s="30">
        <f t="shared" si="1"/>
        <v>-1.1275454814619861</v>
      </c>
      <c r="T14" s="30">
        <f t="shared" si="1"/>
        <v>-280.99539435811482</v>
      </c>
      <c r="U14" s="30">
        <f t="shared" si="1"/>
        <v>-0.99558562290495023</v>
      </c>
    </row>
    <row r="15" spans="2:21" x14ac:dyDescent="0.25">
      <c r="B15" s="4" t="s">
        <v>38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I15" s="4" t="s">
        <v>38</v>
      </c>
      <c r="J15" s="26">
        <f t="shared" si="2"/>
        <v>0</v>
      </c>
      <c r="K15" s="26">
        <f t="shared" si="0"/>
        <v>0</v>
      </c>
      <c r="L15" s="26">
        <f t="shared" si="0"/>
        <v>0</v>
      </c>
      <c r="M15" s="26">
        <f t="shared" si="0"/>
        <v>0</v>
      </c>
      <c r="N15" s="26">
        <f t="shared" si="0"/>
        <v>0</v>
      </c>
      <c r="P15" s="4" t="s">
        <v>38</v>
      </c>
      <c r="Q15" s="26"/>
      <c r="R15" s="26"/>
      <c r="S15" s="26"/>
      <c r="T15" s="26"/>
      <c r="U15" s="26"/>
    </row>
    <row r="16" spans="2:21" ht="22.5" x14ac:dyDescent="0.25">
      <c r="B16" s="20" t="s">
        <v>39</v>
      </c>
      <c r="C16" s="21">
        <f>C14+C15</f>
        <v>144.04599999999976</v>
      </c>
      <c r="D16" s="21">
        <f t="shared" ref="D16:G16" si="11">D14+D15</f>
        <v>62.031999999999897</v>
      </c>
      <c r="E16" s="21">
        <f t="shared" si="11"/>
        <v>-486.3520000000002</v>
      </c>
      <c r="F16" s="21">
        <f t="shared" si="11"/>
        <v>1.7369999999998385</v>
      </c>
      <c r="G16" s="21">
        <f t="shared" si="11"/>
        <v>393.48700000000019</v>
      </c>
      <c r="I16" s="20" t="s">
        <v>39</v>
      </c>
      <c r="J16" s="32">
        <f t="shared" si="2"/>
        <v>6.5755693354952641E-2</v>
      </c>
      <c r="K16" s="32">
        <f t="shared" si="0"/>
        <v>3.0179675910992482E-2</v>
      </c>
      <c r="L16" s="32">
        <f t="shared" si="0"/>
        <v>-0.22495383920873568</v>
      </c>
      <c r="M16" s="32">
        <f t="shared" si="0"/>
        <v>8.2057551774906198E-4</v>
      </c>
      <c r="N16" s="32">
        <f t="shared" si="0"/>
        <v>0.1870661917674846</v>
      </c>
      <c r="P16" s="20" t="s">
        <v>39</v>
      </c>
      <c r="Q16" s="32">
        <f t="shared" si="3"/>
        <v>-0.63392437361336029</v>
      </c>
      <c r="R16" s="32">
        <f t="shared" si="1"/>
        <v>1.3221240649987105</v>
      </c>
      <c r="S16" s="32">
        <f t="shared" si="1"/>
        <v>-1.1275454814619861</v>
      </c>
      <c r="T16" s="32">
        <f t="shared" si="1"/>
        <v>-280.99539435811482</v>
      </c>
      <c r="U16" s="32">
        <f t="shared" si="1"/>
        <v>-0.99558562290495023</v>
      </c>
    </row>
    <row r="17" spans="2:21" x14ac:dyDescent="0.25">
      <c r="B17" s="23"/>
      <c r="C17" s="14"/>
      <c r="D17" s="14"/>
      <c r="E17" s="14"/>
      <c r="F17" s="14"/>
      <c r="G17" s="14"/>
      <c r="I17" s="13"/>
      <c r="J17" s="13"/>
      <c r="K17" s="13"/>
      <c r="L17" s="13"/>
      <c r="M17" s="13"/>
      <c r="N17" s="13"/>
      <c r="P17" s="13"/>
      <c r="Q17" s="13"/>
      <c r="R17" s="13"/>
      <c r="S17" s="13"/>
      <c r="T17" s="13"/>
      <c r="U17" s="13"/>
    </row>
    <row r="18" spans="2:21" x14ac:dyDescent="0.25">
      <c r="B18" s="55" t="s">
        <v>42</v>
      </c>
      <c r="C18" s="55"/>
      <c r="D18" s="55"/>
      <c r="E18" s="55"/>
      <c r="F18" s="55"/>
      <c r="G18" s="55"/>
      <c r="I18" s="55" t="s">
        <v>46</v>
      </c>
      <c r="J18" s="55"/>
      <c r="K18" s="55"/>
      <c r="L18" s="55"/>
      <c r="M18" s="55"/>
      <c r="N18" s="55"/>
      <c r="P18" s="55" t="s">
        <v>49</v>
      </c>
      <c r="Q18" s="55"/>
      <c r="R18" s="55"/>
      <c r="S18" s="55"/>
      <c r="T18" s="55"/>
      <c r="U18" s="55"/>
    </row>
    <row r="19" spans="2:21" x14ac:dyDescent="0.25">
      <c r="B19" s="10" t="s">
        <v>40</v>
      </c>
      <c r="C19" s="2">
        <v>43100</v>
      </c>
      <c r="D19" s="2">
        <v>42735</v>
      </c>
      <c r="E19" s="2">
        <v>42369</v>
      </c>
      <c r="F19" s="2">
        <v>42004</v>
      </c>
      <c r="G19" s="2">
        <v>41639</v>
      </c>
      <c r="I19" s="10" t="s">
        <v>48</v>
      </c>
      <c r="J19" s="2">
        <v>43100</v>
      </c>
      <c r="K19" s="2">
        <v>42735</v>
      </c>
      <c r="L19" s="2">
        <v>42369</v>
      </c>
      <c r="M19" s="2">
        <v>42004</v>
      </c>
      <c r="N19" s="2">
        <v>41639</v>
      </c>
      <c r="P19" s="10"/>
      <c r="Q19" s="2" t="s">
        <v>54</v>
      </c>
      <c r="R19" s="2" t="s">
        <v>53</v>
      </c>
      <c r="S19" s="2" t="s">
        <v>52</v>
      </c>
      <c r="T19" s="2" t="s">
        <v>51</v>
      </c>
      <c r="U19" s="2" t="s">
        <v>50</v>
      </c>
    </row>
    <row r="20" spans="2:21" ht="22.5" x14ac:dyDescent="0.25">
      <c r="B20" s="4" t="s">
        <v>26</v>
      </c>
      <c r="C20" s="7">
        <v>5076</v>
      </c>
      <c r="D20" s="7">
        <v>4926</v>
      </c>
      <c r="E20" s="7">
        <v>4878</v>
      </c>
      <c r="F20" s="7">
        <v>5281</v>
      </c>
      <c r="G20" s="7">
        <v>5009</v>
      </c>
      <c r="H20" s="58"/>
      <c r="I20" s="4" t="s">
        <v>26</v>
      </c>
      <c r="J20" s="26">
        <f>C20/C$20</f>
        <v>1</v>
      </c>
      <c r="K20" s="26">
        <f t="shared" ref="K20:N33" si="12">D20/D$20</f>
        <v>1</v>
      </c>
      <c r="L20" s="26">
        <f t="shared" si="12"/>
        <v>1</v>
      </c>
      <c r="M20" s="26">
        <f t="shared" si="12"/>
        <v>1</v>
      </c>
      <c r="N20" s="26">
        <f t="shared" si="12"/>
        <v>1</v>
      </c>
      <c r="P20" s="4" t="s">
        <v>26</v>
      </c>
      <c r="Q20" s="26">
        <f>+C20/G20-1</f>
        <v>1.3375923337991535E-2</v>
      </c>
      <c r="R20" s="26">
        <f t="shared" ref="R20:U26" si="13">+C20/D20-1</f>
        <v>3.0450669914738215E-2</v>
      </c>
      <c r="S20" s="26">
        <f t="shared" si="13"/>
        <v>9.8400984009840986E-3</v>
      </c>
      <c r="T20" s="26">
        <f t="shared" si="13"/>
        <v>-7.6311304677144531E-2</v>
      </c>
      <c r="U20" s="26">
        <f>+F20/G20-1</f>
        <v>5.4302255939309152E-2</v>
      </c>
    </row>
    <row r="21" spans="2:21" x14ac:dyDescent="0.25">
      <c r="B21" s="4" t="s">
        <v>27</v>
      </c>
      <c r="C21" s="7">
        <v>5076</v>
      </c>
      <c r="D21" s="7">
        <v>4926</v>
      </c>
      <c r="E21" s="7">
        <v>4878</v>
      </c>
      <c r="F21" s="7">
        <v>5281</v>
      </c>
      <c r="G21" s="7">
        <v>5009</v>
      </c>
      <c r="I21" s="4" t="s">
        <v>27</v>
      </c>
      <c r="J21" s="26">
        <f t="shared" ref="J21:J33" si="14">C21/C$20</f>
        <v>1</v>
      </c>
      <c r="K21" s="26">
        <f t="shared" si="12"/>
        <v>1</v>
      </c>
      <c r="L21" s="26">
        <f t="shared" si="12"/>
        <v>1</v>
      </c>
      <c r="M21" s="26">
        <f t="shared" si="12"/>
        <v>1</v>
      </c>
      <c r="N21" s="26">
        <f t="shared" si="12"/>
        <v>1</v>
      </c>
      <c r="P21" s="4" t="s">
        <v>27</v>
      </c>
      <c r="Q21" s="26">
        <f t="shared" ref="Q21:Q26" si="15">+C21/G21-1</f>
        <v>1.3375923337991535E-2</v>
      </c>
      <c r="R21" s="26">
        <f t="shared" si="13"/>
        <v>3.0450669914738215E-2</v>
      </c>
      <c r="S21" s="26">
        <f t="shared" si="13"/>
        <v>9.8400984009840986E-3</v>
      </c>
      <c r="T21" s="26">
        <f t="shared" si="13"/>
        <v>-7.6311304677144531E-2</v>
      </c>
      <c r="U21" s="26">
        <f t="shared" si="13"/>
        <v>5.4302255939309152E-2</v>
      </c>
    </row>
    <row r="22" spans="2:21" x14ac:dyDescent="0.25">
      <c r="B22" s="4" t="s">
        <v>28</v>
      </c>
      <c r="C22" s="7">
        <v>2419</v>
      </c>
      <c r="D22" s="7">
        <v>2365</v>
      </c>
      <c r="E22" s="7">
        <v>2335</v>
      </c>
      <c r="F22" s="7">
        <v>2504</v>
      </c>
      <c r="G22" s="7">
        <v>2394</v>
      </c>
      <c r="I22" s="4" t="s">
        <v>28</v>
      </c>
      <c r="J22" s="26">
        <f t="shared" si="14"/>
        <v>0.47655634357762017</v>
      </c>
      <c r="K22" s="26">
        <f t="shared" si="12"/>
        <v>0.48010556232237112</v>
      </c>
      <c r="L22" s="26">
        <f t="shared" si="12"/>
        <v>0.47867978679786799</v>
      </c>
      <c r="M22" s="26">
        <f t="shared" si="12"/>
        <v>0.47415262260935431</v>
      </c>
      <c r="N22" s="26">
        <f t="shared" si="12"/>
        <v>0.47793970852465562</v>
      </c>
      <c r="P22" s="4" t="s">
        <v>28</v>
      </c>
      <c r="Q22" s="26">
        <f t="shared" si="15"/>
        <v>1.0442773600668254E-2</v>
      </c>
      <c r="R22" s="26">
        <f t="shared" si="13"/>
        <v>2.2832980972515848E-2</v>
      </c>
      <c r="S22" s="26">
        <f t="shared" si="13"/>
        <v>1.2847965738758127E-2</v>
      </c>
      <c r="T22" s="26">
        <f t="shared" si="13"/>
        <v>-6.7492012779552746E-2</v>
      </c>
      <c r="U22" s="26">
        <f t="shared" si="13"/>
        <v>4.5948203842940627E-2</v>
      </c>
    </row>
    <row r="23" spans="2:21" x14ac:dyDescent="0.25">
      <c r="B23" s="11" t="s">
        <v>29</v>
      </c>
      <c r="C23" s="12">
        <f>C20-C22</f>
        <v>2657</v>
      </c>
      <c r="D23" s="12">
        <f t="shared" ref="D23" si="16">D20-D22</f>
        <v>2561</v>
      </c>
      <c r="E23" s="12">
        <f t="shared" ref="E23" si="17">E20-E22</f>
        <v>2543</v>
      </c>
      <c r="F23" s="12">
        <f t="shared" ref="F23" si="18">F20-F22</f>
        <v>2777</v>
      </c>
      <c r="G23" s="12">
        <f t="shared" ref="G23" si="19">G20-G22</f>
        <v>2615</v>
      </c>
      <c r="I23" s="11" t="s">
        <v>29</v>
      </c>
      <c r="J23" s="30">
        <f t="shared" si="14"/>
        <v>0.52344365642237978</v>
      </c>
      <c r="K23" s="30">
        <f t="shared" si="12"/>
        <v>0.51989443767762888</v>
      </c>
      <c r="L23" s="30">
        <f t="shared" si="12"/>
        <v>0.52132021320213207</v>
      </c>
      <c r="M23" s="30">
        <f t="shared" si="12"/>
        <v>0.52584737739064569</v>
      </c>
      <c r="N23" s="30">
        <f t="shared" si="12"/>
        <v>0.52206029147534438</v>
      </c>
      <c r="P23" s="11" t="s">
        <v>29</v>
      </c>
      <c r="Q23" s="30">
        <f t="shared" si="15"/>
        <v>1.6061185468451145E-2</v>
      </c>
      <c r="R23" s="30">
        <f t="shared" si="13"/>
        <v>3.7485357282311504E-2</v>
      </c>
      <c r="S23" s="30">
        <f t="shared" si="13"/>
        <v>7.0782540306724151E-3</v>
      </c>
      <c r="T23" s="30">
        <f t="shared" si="13"/>
        <v>-8.4263593806265802E-2</v>
      </c>
      <c r="U23" s="30">
        <f t="shared" si="13"/>
        <v>6.1950286806883303E-2</v>
      </c>
    </row>
    <row r="24" spans="2:21" x14ac:dyDescent="0.25">
      <c r="B24" s="4" t="s">
        <v>30</v>
      </c>
      <c r="C24" s="7">
        <v>1879</v>
      </c>
      <c r="D24" s="7">
        <v>1573</v>
      </c>
      <c r="E24" s="7">
        <v>1602</v>
      </c>
      <c r="F24" s="7">
        <v>1825</v>
      </c>
      <c r="G24" s="7">
        <v>1695</v>
      </c>
      <c r="I24" s="4" t="s">
        <v>30</v>
      </c>
      <c r="J24" s="26">
        <f t="shared" si="14"/>
        <v>0.37017336485421592</v>
      </c>
      <c r="K24" s="26">
        <f t="shared" si="12"/>
        <v>0.31932602517255382</v>
      </c>
      <c r="L24" s="26">
        <f t="shared" si="12"/>
        <v>0.32841328413284132</v>
      </c>
      <c r="M24" s="26">
        <f t="shared" si="12"/>
        <v>0.34557848892255255</v>
      </c>
      <c r="N24" s="26">
        <f t="shared" si="12"/>
        <v>0.33839089638650427</v>
      </c>
      <c r="P24" s="4" t="s">
        <v>30</v>
      </c>
      <c r="Q24" s="26">
        <f t="shared" si="15"/>
        <v>0.10855457227138654</v>
      </c>
      <c r="R24" s="26">
        <f t="shared" si="13"/>
        <v>0.19453273998728537</v>
      </c>
      <c r="S24" s="26">
        <f t="shared" si="13"/>
        <v>-1.8102372034956349E-2</v>
      </c>
      <c r="T24" s="26">
        <f t="shared" si="13"/>
        <v>-0.12219178082191784</v>
      </c>
      <c r="U24" s="26">
        <f t="shared" si="13"/>
        <v>7.6696165191740384E-2</v>
      </c>
    </row>
    <row r="25" spans="2:21" x14ac:dyDescent="0.25">
      <c r="B25" s="11" t="s">
        <v>31</v>
      </c>
      <c r="C25" s="12">
        <f>C23-C24</f>
        <v>778</v>
      </c>
      <c r="D25" s="12">
        <f t="shared" ref="D25" si="20">D23-D24</f>
        <v>988</v>
      </c>
      <c r="E25" s="12">
        <f t="shared" ref="E25" si="21">E23-E24</f>
        <v>941</v>
      </c>
      <c r="F25" s="12">
        <f t="shared" ref="F25" si="22">F23-F24</f>
        <v>952</v>
      </c>
      <c r="G25" s="12">
        <f t="shared" ref="G25" si="23">G23-G24</f>
        <v>920</v>
      </c>
      <c r="I25" s="11" t="s">
        <v>31</v>
      </c>
      <c r="J25" s="30">
        <f t="shared" si="14"/>
        <v>0.15327029156816391</v>
      </c>
      <c r="K25" s="30">
        <f t="shared" si="12"/>
        <v>0.20056841250507512</v>
      </c>
      <c r="L25" s="30">
        <f t="shared" si="12"/>
        <v>0.19290692906929069</v>
      </c>
      <c r="M25" s="30">
        <f t="shared" si="12"/>
        <v>0.18026888846809316</v>
      </c>
      <c r="N25" s="30">
        <f t="shared" si="12"/>
        <v>0.18366939508884009</v>
      </c>
      <c r="P25" s="11" t="s">
        <v>31</v>
      </c>
      <c r="Q25" s="30">
        <f t="shared" si="15"/>
        <v>-0.15434782608695652</v>
      </c>
      <c r="R25" s="30">
        <f t="shared" si="13"/>
        <v>-0.21255060728744934</v>
      </c>
      <c r="S25" s="30">
        <f t="shared" si="13"/>
        <v>4.9946865037194366E-2</v>
      </c>
      <c r="T25" s="30">
        <f t="shared" si="13"/>
        <v>-1.1554621848739455E-2</v>
      </c>
      <c r="U25" s="30">
        <f t="shared" si="13"/>
        <v>3.4782608695652195E-2</v>
      </c>
    </row>
    <row r="26" spans="2:21" x14ac:dyDescent="0.25">
      <c r="B26" s="4" t="s">
        <v>32</v>
      </c>
      <c r="C26" s="7">
        <v>-188</v>
      </c>
      <c r="D26" s="7">
        <v>-130</v>
      </c>
      <c r="E26" s="7">
        <v>-104</v>
      </c>
      <c r="F26" s="7">
        <v>-107</v>
      </c>
      <c r="G26" s="7">
        <v>-237</v>
      </c>
      <c r="I26" s="4" t="s">
        <v>32</v>
      </c>
      <c r="J26" s="26">
        <f t="shared" si="14"/>
        <v>-3.7037037037037035E-2</v>
      </c>
      <c r="K26" s="26">
        <f t="shared" si="12"/>
        <v>-2.6390580592773039E-2</v>
      </c>
      <c r="L26" s="26">
        <f t="shared" si="12"/>
        <v>-2.1320213202132021E-2</v>
      </c>
      <c r="M26" s="26">
        <f t="shared" si="12"/>
        <v>-2.0261314145048285E-2</v>
      </c>
      <c r="N26" s="26">
        <f t="shared" si="12"/>
        <v>-4.7314833300059894E-2</v>
      </c>
      <c r="P26" s="4" t="s">
        <v>32</v>
      </c>
      <c r="Q26" s="26">
        <f t="shared" si="15"/>
        <v>-0.2067510548523207</v>
      </c>
      <c r="R26" s="26">
        <f t="shared" si="13"/>
        <v>0.44615384615384612</v>
      </c>
      <c r="S26" s="26">
        <f t="shared" si="13"/>
        <v>0.25</v>
      </c>
      <c r="T26" s="26">
        <f t="shared" si="13"/>
        <v>-2.8037383177570097E-2</v>
      </c>
      <c r="U26" s="26">
        <f t="shared" si="13"/>
        <v>-0.54852320675105481</v>
      </c>
    </row>
    <row r="27" spans="2:21" x14ac:dyDescent="0.25">
      <c r="B27" s="4" t="s">
        <v>33</v>
      </c>
      <c r="C27" s="7">
        <v>7</v>
      </c>
      <c r="D27" s="7">
        <v>7</v>
      </c>
      <c r="E27" s="3">
        <v>8</v>
      </c>
      <c r="F27" s="7">
        <v>10</v>
      </c>
      <c r="G27" s="7">
        <v>9</v>
      </c>
      <c r="I27" s="4" t="s">
        <v>33</v>
      </c>
      <c r="J27" s="26">
        <f t="shared" si="14"/>
        <v>1.3790386130811663E-3</v>
      </c>
      <c r="K27" s="26">
        <f t="shared" si="12"/>
        <v>1.4210312626877792E-3</v>
      </c>
      <c r="L27" s="31">
        <f t="shared" si="12"/>
        <v>1.6400164001640015E-3</v>
      </c>
      <c r="M27" s="26">
        <f t="shared" si="12"/>
        <v>1.8935807612194661E-3</v>
      </c>
      <c r="N27" s="26">
        <f t="shared" si="12"/>
        <v>1.7967658215212617E-3</v>
      </c>
      <c r="P27" s="4" t="s">
        <v>33</v>
      </c>
      <c r="Q27" s="26"/>
      <c r="R27" s="26"/>
      <c r="S27" s="31"/>
      <c r="T27" s="26"/>
      <c r="U27" s="26"/>
    </row>
    <row r="28" spans="2:21" x14ac:dyDescent="0.25">
      <c r="B28" s="4" t="s">
        <v>34</v>
      </c>
      <c r="C28" s="7">
        <v>195</v>
      </c>
      <c r="D28" s="7">
        <v>137</v>
      </c>
      <c r="E28" s="7">
        <v>112</v>
      </c>
      <c r="F28" s="7">
        <v>117</v>
      </c>
      <c r="G28" s="7">
        <v>246</v>
      </c>
      <c r="I28" s="4" t="s">
        <v>34</v>
      </c>
      <c r="J28" s="26">
        <f t="shared" si="14"/>
        <v>3.8416075650118203E-2</v>
      </c>
      <c r="K28" s="26">
        <f t="shared" si="12"/>
        <v>2.781161185546082E-2</v>
      </c>
      <c r="L28" s="26">
        <f t="shared" si="12"/>
        <v>2.2960229602296024E-2</v>
      </c>
      <c r="M28" s="26">
        <f t="shared" si="12"/>
        <v>2.2154894906267753E-2</v>
      </c>
      <c r="N28" s="26">
        <f t="shared" si="12"/>
        <v>4.9111599121581154E-2</v>
      </c>
      <c r="P28" s="4" t="s">
        <v>34</v>
      </c>
      <c r="Q28" s="26"/>
      <c r="R28" s="26"/>
      <c r="S28" s="26"/>
      <c r="T28" s="26"/>
      <c r="U28" s="26"/>
    </row>
    <row r="29" spans="2:21" x14ac:dyDescent="0.25">
      <c r="B29" s="11" t="s">
        <v>35</v>
      </c>
      <c r="C29" s="12">
        <f>C25+C26</f>
        <v>590</v>
      </c>
      <c r="D29" s="12">
        <f t="shared" ref="D29:G29" si="24">D25+D26</f>
        <v>858</v>
      </c>
      <c r="E29" s="12">
        <f t="shared" si="24"/>
        <v>837</v>
      </c>
      <c r="F29" s="12">
        <f t="shared" si="24"/>
        <v>845</v>
      </c>
      <c r="G29" s="12">
        <f t="shared" si="24"/>
        <v>683</v>
      </c>
      <c r="I29" s="11" t="s">
        <v>35</v>
      </c>
      <c r="J29" s="30">
        <f t="shared" si="14"/>
        <v>0.11623325453112687</v>
      </c>
      <c r="K29" s="30">
        <f t="shared" si="12"/>
        <v>0.17417783191230207</v>
      </c>
      <c r="L29" s="30">
        <f t="shared" si="12"/>
        <v>0.17158671586715868</v>
      </c>
      <c r="M29" s="30">
        <f t="shared" si="12"/>
        <v>0.16000757432304488</v>
      </c>
      <c r="N29" s="30">
        <f t="shared" si="12"/>
        <v>0.13635456178878019</v>
      </c>
      <c r="P29" s="11" t="s">
        <v>35</v>
      </c>
      <c r="Q29" s="30">
        <f t="shared" ref="Q29:Q31" si="25">+C29/G29-1</f>
        <v>-0.13616398243045391</v>
      </c>
      <c r="R29" s="30">
        <f t="shared" ref="R29:U31" si="26">+C29/D29-1</f>
        <v>-0.31235431235431232</v>
      </c>
      <c r="S29" s="30">
        <f t="shared" si="26"/>
        <v>2.5089605734766929E-2</v>
      </c>
      <c r="T29" s="30">
        <f t="shared" si="26"/>
        <v>-9.4674556213018013E-3</v>
      </c>
      <c r="U29" s="30">
        <f t="shared" si="26"/>
        <v>0.23718887262079069</v>
      </c>
    </row>
    <row r="30" spans="2:21" x14ac:dyDescent="0.25">
      <c r="B30" s="4" t="s">
        <v>36</v>
      </c>
      <c r="C30" s="7">
        <v>186</v>
      </c>
      <c r="D30" s="7">
        <v>313</v>
      </c>
      <c r="E30" s="7">
        <v>285</v>
      </c>
      <c r="F30" s="7">
        <v>316</v>
      </c>
      <c r="G30" s="7">
        <v>250</v>
      </c>
      <c r="I30" s="4" t="s">
        <v>36</v>
      </c>
      <c r="J30" s="26">
        <f t="shared" si="14"/>
        <v>3.664302600472813E-2</v>
      </c>
      <c r="K30" s="26">
        <f t="shared" si="12"/>
        <v>6.3540397888753555E-2</v>
      </c>
      <c r="L30" s="26">
        <f t="shared" si="12"/>
        <v>5.8425584255842558E-2</v>
      </c>
      <c r="M30" s="26">
        <f t="shared" si="12"/>
        <v>5.9837152054535124E-2</v>
      </c>
      <c r="N30" s="26">
        <f t="shared" si="12"/>
        <v>4.9910161708923935E-2</v>
      </c>
      <c r="P30" s="4" t="s">
        <v>36</v>
      </c>
      <c r="Q30" s="26"/>
      <c r="R30" s="26"/>
      <c r="S30" s="26"/>
      <c r="T30" s="26"/>
      <c r="U30" s="26"/>
    </row>
    <row r="31" spans="2:21" x14ac:dyDescent="0.25">
      <c r="B31" s="11" t="s">
        <v>37</v>
      </c>
      <c r="C31" s="12">
        <f>C29-C30</f>
        <v>404</v>
      </c>
      <c r="D31" s="12">
        <f t="shared" ref="D31" si="27">D29-D30</f>
        <v>545</v>
      </c>
      <c r="E31" s="12">
        <f t="shared" ref="E31" si="28">E29-E30</f>
        <v>552</v>
      </c>
      <c r="F31" s="12">
        <f t="shared" ref="F31" si="29">F29-F30</f>
        <v>529</v>
      </c>
      <c r="G31" s="12">
        <f t="shared" ref="G31" si="30">G29-G30</f>
        <v>433</v>
      </c>
      <c r="I31" s="11" t="s">
        <v>37</v>
      </c>
      <c r="J31" s="30">
        <f t="shared" si="14"/>
        <v>7.9590228526398743E-2</v>
      </c>
      <c r="K31" s="30">
        <f t="shared" si="12"/>
        <v>0.11063743402354852</v>
      </c>
      <c r="L31" s="30">
        <f t="shared" si="12"/>
        <v>0.11316113161131611</v>
      </c>
      <c r="M31" s="30">
        <f t="shared" si="12"/>
        <v>0.10017042226850975</v>
      </c>
      <c r="N31" s="30">
        <f t="shared" si="12"/>
        <v>8.6444400079856265E-2</v>
      </c>
      <c r="P31" s="11" t="s">
        <v>37</v>
      </c>
      <c r="Q31" s="30">
        <f t="shared" si="25"/>
        <v>-6.6974595842956175E-2</v>
      </c>
      <c r="R31" s="30">
        <f t="shared" si="26"/>
        <v>-0.25871559633027519</v>
      </c>
      <c r="S31" s="30">
        <f t="shared" si="26"/>
        <v>-1.26811594202898E-2</v>
      </c>
      <c r="T31" s="30">
        <f t="shared" si="26"/>
        <v>4.3478260869565188E-2</v>
      </c>
      <c r="U31" s="30">
        <f t="shared" si="26"/>
        <v>0.22170900692840645</v>
      </c>
    </row>
    <row r="32" spans="2:21" x14ac:dyDescent="0.25">
      <c r="B32" s="4" t="s">
        <v>38</v>
      </c>
      <c r="C32" s="7">
        <v>467</v>
      </c>
      <c r="D32" s="7">
        <v>66</v>
      </c>
      <c r="E32" s="7">
        <v>60</v>
      </c>
      <c r="F32" s="7">
        <v>0</v>
      </c>
      <c r="G32" s="7">
        <v>-1</v>
      </c>
      <c r="I32" s="4" t="s">
        <v>38</v>
      </c>
      <c r="J32" s="26">
        <f t="shared" si="14"/>
        <v>9.200157604412923E-2</v>
      </c>
      <c r="K32" s="26">
        <f t="shared" si="12"/>
        <v>1.3398294762484775E-2</v>
      </c>
      <c r="L32" s="26">
        <f t="shared" si="12"/>
        <v>1.2300123001230012E-2</v>
      </c>
      <c r="M32" s="26">
        <f t="shared" si="12"/>
        <v>0</v>
      </c>
      <c r="N32" s="26">
        <f t="shared" si="12"/>
        <v>-1.9964064683569574E-4</v>
      </c>
      <c r="P32" s="4" t="s">
        <v>38</v>
      </c>
      <c r="Q32" s="26"/>
      <c r="R32" s="26"/>
      <c r="S32" s="26"/>
      <c r="T32" s="26"/>
      <c r="U32" s="26"/>
    </row>
    <row r="33" spans="2:21" ht="22.5" x14ac:dyDescent="0.25">
      <c r="B33" s="20" t="s">
        <v>39</v>
      </c>
      <c r="C33" s="21">
        <f>C31+C32</f>
        <v>871</v>
      </c>
      <c r="D33" s="21">
        <f t="shared" ref="D33" si="31">D31+D32</f>
        <v>611</v>
      </c>
      <c r="E33" s="21">
        <f t="shared" ref="E33" si="32">E31+E32</f>
        <v>612</v>
      </c>
      <c r="F33" s="21">
        <f t="shared" ref="F33" si="33">F31+F32</f>
        <v>529</v>
      </c>
      <c r="G33" s="21">
        <f t="shared" ref="G33" si="34">G31+G32</f>
        <v>432</v>
      </c>
      <c r="I33" s="20" t="s">
        <v>39</v>
      </c>
      <c r="J33" s="32">
        <f t="shared" si="14"/>
        <v>0.17159180457052797</v>
      </c>
      <c r="K33" s="32">
        <f t="shared" si="12"/>
        <v>0.12403572878603329</v>
      </c>
      <c r="L33" s="32">
        <f t="shared" si="12"/>
        <v>0.12546125461254612</v>
      </c>
      <c r="M33" s="32">
        <f t="shared" si="12"/>
        <v>0.10017042226850975</v>
      </c>
      <c r="N33" s="32">
        <f t="shared" si="12"/>
        <v>8.6244759433020568E-2</v>
      </c>
      <c r="P33" s="20" t="s">
        <v>39</v>
      </c>
      <c r="Q33" s="32">
        <f t="shared" ref="Q33" si="35">+C33/G33-1</f>
        <v>1.0162037037037037</v>
      </c>
      <c r="R33" s="32">
        <f t="shared" ref="R33:U33" si="36">+C33/D33-1</f>
        <v>0.42553191489361697</v>
      </c>
      <c r="S33" s="32">
        <f t="shared" si="36"/>
        <v>-1.6339869281045694E-3</v>
      </c>
      <c r="T33" s="32">
        <f t="shared" si="36"/>
        <v>0.15689981096408312</v>
      </c>
      <c r="U33" s="32">
        <f t="shared" si="36"/>
        <v>0.22453703703703698</v>
      </c>
    </row>
  </sheetData>
  <mergeCells count="6">
    <mergeCell ref="B1:G1"/>
    <mergeCell ref="B18:G18"/>
    <mergeCell ref="I1:N1"/>
    <mergeCell ref="I18:N18"/>
    <mergeCell ref="P1:U1"/>
    <mergeCell ref="P18:U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53"/>
  <sheetViews>
    <sheetView tabSelected="1" topLeftCell="D14" zoomScale="80" zoomScaleNormal="80" workbookViewId="0">
      <selection activeCell="H23" sqref="H23"/>
    </sheetView>
  </sheetViews>
  <sheetFormatPr baseColWidth="10" defaultRowHeight="15" x14ac:dyDescent="0.25"/>
  <cols>
    <col min="2" max="2" width="22.140625" customWidth="1"/>
    <col min="9" max="9" width="22.7109375" customWidth="1"/>
    <col min="16" max="16" width="22.28515625" customWidth="1"/>
    <col min="23" max="23" width="23.42578125" customWidth="1"/>
  </cols>
  <sheetData>
    <row r="1" spans="2:28" x14ac:dyDescent="0.25">
      <c r="B1" s="57" t="s">
        <v>43</v>
      </c>
      <c r="C1" s="57"/>
      <c r="D1" s="57"/>
      <c r="E1" s="57"/>
      <c r="F1" s="57"/>
      <c r="G1" s="57"/>
      <c r="I1" s="57" t="s">
        <v>46</v>
      </c>
      <c r="J1" s="57"/>
      <c r="K1" s="57"/>
      <c r="L1" s="57"/>
      <c r="M1" s="57"/>
      <c r="N1" s="57"/>
      <c r="P1" s="57" t="s">
        <v>49</v>
      </c>
      <c r="Q1" s="57"/>
      <c r="R1" s="57"/>
      <c r="S1" s="57"/>
      <c r="T1" s="57"/>
      <c r="U1" s="57"/>
      <c r="W1" s="54" t="s">
        <v>55</v>
      </c>
      <c r="X1" s="54"/>
      <c r="Y1" s="54"/>
      <c r="Z1" s="54"/>
      <c r="AA1" s="54"/>
      <c r="AB1" s="54"/>
    </row>
    <row r="2" spans="2:28" x14ac:dyDescent="0.25">
      <c r="B2" s="10" t="s">
        <v>44</v>
      </c>
      <c r="C2" s="2">
        <v>43100</v>
      </c>
      <c r="D2" s="2">
        <v>42735</v>
      </c>
      <c r="E2" s="2">
        <v>42369</v>
      </c>
      <c r="F2" s="2">
        <v>42004</v>
      </c>
      <c r="G2" s="2">
        <v>41639</v>
      </c>
      <c r="I2" s="10" t="s">
        <v>47</v>
      </c>
      <c r="J2" s="2">
        <v>43100</v>
      </c>
      <c r="K2" s="2">
        <v>42735</v>
      </c>
      <c r="L2" s="2">
        <v>42369</v>
      </c>
      <c r="M2" s="2">
        <v>42004</v>
      </c>
      <c r="N2" s="15">
        <v>41639</v>
      </c>
      <c r="P2" s="10"/>
      <c r="Q2" s="2" t="s">
        <v>54</v>
      </c>
      <c r="R2" s="2" t="s">
        <v>53</v>
      </c>
      <c r="S2" s="2" t="s">
        <v>52</v>
      </c>
      <c r="T2" s="2" t="s">
        <v>51</v>
      </c>
      <c r="U2" s="2" t="s">
        <v>50</v>
      </c>
      <c r="W2" s="35"/>
      <c r="X2" s="34">
        <v>2017</v>
      </c>
      <c r="Y2" s="34">
        <v>2016</v>
      </c>
      <c r="Z2" s="34">
        <v>2015</v>
      </c>
      <c r="AA2" s="34">
        <v>2014</v>
      </c>
      <c r="AB2" s="36" t="s">
        <v>67</v>
      </c>
    </row>
    <row r="3" spans="2:28" x14ac:dyDescent="0.25">
      <c r="B3" s="53" t="s">
        <v>0</v>
      </c>
      <c r="C3" s="53"/>
      <c r="D3" s="53"/>
      <c r="E3" s="53"/>
      <c r="F3" s="53"/>
      <c r="G3" s="53"/>
      <c r="I3" s="53" t="s">
        <v>0</v>
      </c>
      <c r="J3" s="53"/>
      <c r="K3" s="53"/>
      <c r="L3" s="53"/>
      <c r="M3" s="53"/>
      <c r="N3" s="53"/>
      <c r="P3" s="53" t="s">
        <v>0</v>
      </c>
      <c r="Q3" s="53"/>
      <c r="R3" s="53"/>
      <c r="S3" s="53"/>
      <c r="T3" s="53"/>
      <c r="U3" s="53"/>
      <c r="W3" s="37" t="s">
        <v>56</v>
      </c>
      <c r="X3" s="24">
        <f>+'Single Brand &amp; Segment IS'!C16/AVERAGE('Single Brand &amp; Segment BS'!C15:D15)</f>
        <v>3.0572133786633305E-2</v>
      </c>
      <c r="Y3" s="24">
        <f>+'Single Brand &amp; Segment IS'!D16/AVERAGE('Single Brand &amp; Segment BS'!D15:E15)</f>
        <v>1.8429893772089281E-2</v>
      </c>
      <c r="Z3" s="24">
        <f>+'Single Brand &amp; Segment IS'!E16/AVERAGE('Single Brand &amp; Segment BS'!E15:F15)</f>
        <v>2.7477173589938994E-2</v>
      </c>
      <c r="AA3" s="24">
        <f>+'Single Brand &amp; Segment IS'!F16/AVERAGE('Single Brand &amp; Segment BS'!F15:G15)</f>
        <v>3.2040652157911104E-2</v>
      </c>
      <c r="AB3" s="38">
        <f>AVERAGE(X3:AA3)</f>
        <v>2.7129963326643171E-2</v>
      </c>
    </row>
    <row r="4" spans="2:28" x14ac:dyDescent="0.25">
      <c r="B4" s="5" t="s">
        <v>1</v>
      </c>
      <c r="C4" s="6">
        <f>SUM(C5:C7)</f>
        <v>5849885.0665390454</v>
      </c>
      <c r="D4" s="6">
        <f t="shared" ref="D4:G4" si="0">SUM(D5:D7)</f>
        <v>5537141.9315785188</v>
      </c>
      <c r="E4" s="6">
        <f t="shared" si="0"/>
        <v>5324301.8820881853</v>
      </c>
      <c r="F4" s="6">
        <f t="shared" si="0"/>
        <v>5240409.8065793486</v>
      </c>
      <c r="G4" s="6">
        <f t="shared" si="0"/>
        <v>5256722.5194275361</v>
      </c>
      <c r="I4" s="5" t="s">
        <v>1</v>
      </c>
      <c r="J4" s="24">
        <f>C4/C$13</f>
        <v>0.94210634789777403</v>
      </c>
      <c r="K4" s="24">
        <f t="shared" ref="K4:N13" si="1">D4/D$13</f>
        <v>0.93601482450403317</v>
      </c>
      <c r="L4" s="24">
        <f t="shared" si="1"/>
        <v>0.91521213599769347</v>
      </c>
      <c r="M4" s="24">
        <f t="shared" si="1"/>
        <v>0.92405984266290753</v>
      </c>
      <c r="N4" s="25">
        <f t="shared" si="1"/>
        <v>0.94524455576428024</v>
      </c>
      <c r="P4" s="5" t="s">
        <v>1</v>
      </c>
      <c r="Q4" s="24">
        <f>+C4/G4-1</f>
        <v>0.11283885442294661</v>
      </c>
      <c r="R4" s="24">
        <f t="shared" ref="R4:U13" si="2">+C4/D4-1</f>
        <v>5.6480967767313484E-2</v>
      </c>
      <c r="S4" s="24">
        <f t="shared" si="2"/>
        <v>3.9975203172900819E-2</v>
      </c>
      <c r="T4" s="24">
        <f t="shared" si="2"/>
        <v>1.6008686077090717E-2</v>
      </c>
      <c r="U4" s="25">
        <f>+F4/G4-1</f>
        <v>-3.1032098019059262E-3</v>
      </c>
      <c r="W4" s="37" t="s">
        <v>57</v>
      </c>
      <c r="X4" s="24">
        <f>'Single Brand &amp; Segment IS'!C12/AVERAGE('Single Brand &amp; Segment BS'!C13:D13)</f>
        <v>2.7864286101167514E-2</v>
      </c>
      <c r="Y4" s="24">
        <f>'Single Brand &amp; Segment IS'!D12/AVERAGE('Single Brand &amp; Segment BS'!D13:E13)</f>
        <v>1.6531221136991323E-2</v>
      </c>
      <c r="Z4" s="24">
        <f>'Single Brand &amp; Segment IS'!E12/AVERAGE('Single Brand &amp; Segment BS'!E13:F13)</f>
        <v>2.5358636908481898E-2</v>
      </c>
      <c r="AA4" s="24">
        <f>'Single Brand &amp; Segment IS'!F12/AVERAGE('Single Brand &amp; Segment BS'!F13:G13)</f>
        <v>3.1270045196019988E-2</v>
      </c>
      <c r="AB4" s="38">
        <f t="shared" ref="AB4:AB11" si="3">AVERAGE(X4:AA4)</f>
        <v>2.5256047335665183E-2</v>
      </c>
    </row>
    <row r="5" spans="2:28" x14ac:dyDescent="0.25">
      <c r="B5" s="4" t="s">
        <v>2</v>
      </c>
      <c r="C5" s="7">
        <v>72178.144812583894</v>
      </c>
      <c r="D5" s="7">
        <v>66417.330726981207</v>
      </c>
      <c r="E5" s="7">
        <v>70189.023017883301</v>
      </c>
      <c r="F5" s="7">
        <v>78782.795920968099</v>
      </c>
      <c r="G5" s="7">
        <v>89378.985866904302</v>
      </c>
      <c r="I5" s="4" t="s">
        <v>2</v>
      </c>
      <c r="J5" s="26">
        <f t="shared" ref="J5:J13" si="4">C5/C$13</f>
        <v>1.1624072547403134E-2</v>
      </c>
      <c r="K5" s="26">
        <f t="shared" si="1"/>
        <v>1.1227381730978857E-2</v>
      </c>
      <c r="L5" s="26">
        <f t="shared" si="1"/>
        <v>1.2065026946705403E-2</v>
      </c>
      <c r="M5" s="26">
        <f t="shared" si="1"/>
        <v>1.3892046746396268E-2</v>
      </c>
      <c r="N5" s="27">
        <f t="shared" si="1"/>
        <v>1.6071801294093104E-2</v>
      </c>
      <c r="P5" s="4" t="s">
        <v>2</v>
      </c>
      <c r="Q5" s="26">
        <f t="shared" ref="Q5:Q13" si="5">+C5/G5-1</f>
        <v>-0.19244838020353527</v>
      </c>
      <c r="R5" s="26">
        <f t="shared" si="2"/>
        <v>8.673660959491758E-2</v>
      </c>
      <c r="S5" s="26">
        <f t="shared" si="2"/>
        <v>-5.3736212996455479E-2</v>
      </c>
      <c r="T5" s="26">
        <f t="shared" si="2"/>
        <v>-0.10908184715487557</v>
      </c>
      <c r="U5" s="27">
        <f t="shared" si="2"/>
        <v>-0.11855348148294231</v>
      </c>
      <c r="W5" s="39" t="s">
        <v>58</v>
      </c>
      <c r="X5" s="26">
        <f>+X3-X4</f>
        <v>2.7078476854657911E-3</v>
      </c>
      <c r="Y5" s="26">
        <f t="shared" ref="Y5:AA5" si="6">+Y3-Y4</f>
        <v>1.8986726350979574E-3</v>
      </c>
      <c r="Z5" s="26">
        <f t="shared" si="6"/>
        <v>2.1185366814570963E-3</v>
      </c>
      <c r="AA5" s="26">
        <f t="shared" si="6"/>
        <v>7.7060696189111544E-4</v>
      </c>
      <c r="AB5" s="40">
        <f t="shared" si="3"/>
        <v>1.8739159909779901E-3</v>
      </c>
    </row>
    <row r="6" spans="2:28" x14ac:dyDescent="0.25">
      <c r="B6" s="4" t="s">
        <v>3</v>
      </c>
      <c r="C6" s="7">
        <v>909393.43446493102</v>
      </c>
      <c r="D6" s="7">
        <v>879030.14802932704</v>
      </c>
      <c r="E6" s="7">
        <v>814657.15318918205</v>
      </c>
      <c r="F6" s="7">
        <v>724646.99357747997</v>
      </c>
      <c r="G6" s="7">
        <v>769071.99527323199</v>
      </c>
      <c r="I6" s="4" t="s">
        <v>3</v>
      </c>
      <c r="J6" s="26">
        <f t="shared" si="4"/>
        <v>0.14645507007419623</v>
      </c>
      <c r="K6" s="26">
        <f t="shared" si="1"/>
        <v>0.14859385219097437</v>
      </c>
      <c r="L6" s="26">
        <f t="shared" si="1"/>
        <v>0.14003415467187114</v>
      </c>
      <c r="M6" s="26">
        <f t="shared" si="1"/>
        <v>0.1277795461779819</v>
      </c>
      <c r="N6" s="27">
        <f t="shared" si="1"/>
        <v>0.13829170435306937</v>
      </c>
      <c r="P6" s="4" t="s">
        <v>3</v>
      </c>
      <c r="Q6" s="26">
        <f t="shared" si="5"/>
        <v>0.18245553089193733</v>
      </c>
      <c r="R6" s="26">
        <f t="shared" si="2"/>
        <v>3.4541803263147042E-2</v>
      </c>
      <c r="S6" s="26">
        <f t="shared" si="2"/>
        <v>7.9018510533100494E-2</v>
      </c>
      <c r="T6" s="26">
        <f t="shared" si="2"/>
        <v>0.1242124239932807</v>
      </c>
      <c r="U6" s="27">
        <f t="shared" si="2"/>
        <v>-5.7764425136776598E-2</v>
      </c>
      <c r="W6" s="37" t="s">
        <v>59</v>
      </c>
      <c r="X6" s="24">
        <f>+'Single Brand &amp; Segment IS'!C16/'Single Brand &amp; Segment IS'!C3</f>
        <v>0.1997578692493952</v>
      </c>
      <c r="Y6" s="24">
        <f>+'Single Brand &amp; Segment IS'!D16/'Single Brand &amp; Segment IS'!D3</f>
        <v>0.11987213638785307</v>
      </c>
      <c r="Z6" s="24">
        <f>+'Single Brand &amp; Segment IS'!E16/'Single Brand &amp; Segment IS'!E3</f>
        <v>0.1741856819369447</v>
      </c>
      <c r="AA6" s="24">
        <f>+'Single Brand &amp; Segment IS'!F16/'Single Brand &amp; Segment IS'!F3</f>
        <v>0.1963001027749223</v>
      </c>
      <c r="AB6" s="38">
        <f t="shared" si="3"/>
        <v>0.17252894758727882</v>
      </c>
    </row>
    <row r="7" spans="2:28" x14ac:dyDescent="0.25">
      <c r="B7" s="4" t="s">
        <v>4</v>
      </c>
      <c r="C7" s="7">
        <v>4868313.48726153</v>
      </c>
      <c r="D7" s="7">
        <v>4591694.4528222103</v>
      </c>
      <c r="E7" s="7">
        <v>4439455.7058811197</v>
      </c>
      <c r="F7" s="7">
        <v>4436980.0170809003</v>
      </c>
      <c r="G7" s="7">
        <v>4398271.5382874003</v>
      </c>
      <c r="I7" s="4" t="s">
        <v>4</v>
      </c>
      <c r="J7" s="26">
        <f t="shared" si="4"/>
        <v>0.78402720527617464</v>
      </c>
      <c r="K7" s="26">
        <f t="shared" si="1"/>
        <v>0.77619359058207982</v>
      </c>
      <c r="L7" s="26">
        <f t="shared" si="1"/>
        <v>0.76311295437911686</v>
      </c>
      <c r="M7" s="26">
        <f t="shared" si="1"/>
        <v>0.78238824973852927</v>
      </c>
      <c r="N7" s="27">
        <f t="shared" si="1"/>
        <v>0.79088105011711785</v>
      </c>
      <c r="P7" s="4" t="s">
        <v>4</v>
      </c>
      <c r="Q7" s="26">
        <f t="shared" si="5"/>
        <v>0.10686969753512643</v>
      </c>
      <c r="R7" s="26">
        <f t="shared" si="2"/>
        <v>6.0243345301275619E-2</v>
      </c>
      <c r="S7" s="26">
        <f t="shared" si="2"/>
        <v>3.4292209907492488E-2</v>
      </c>
      <c r="T7" s="26">
        <f t="shared" si="2"/>
        <v>5.5796708362199077E-4</v>
      </c>
      <c r="U7" s="27">
        <f t="shared" si="2"/>
        <v>8.8008387969089608E-3</v>
      </c>
      <c r="W7" s="37" t="s">
        <v>60</v>
      </c>
      <c r="X7" s="42">
        <f>+'Single Brand &amp; Segment IS'!C3/AVERAGE('Single Brand &amp; Segment BS'!C4:D4)</f>
        <v>0.12996438137634603</v>
      </c>
      <c r="Y7" s="42">
        <f>+'Single Brand &amp; Segment IS'!D3/AVERAGE('Single Brand &amp; Segment BS'!D4:E4)</f>
        <v>0.13372178081852007</v>
      </c>
      <c r="Z7" s="42">
        <f>+'Single Brand &amp; Segment IS'!E3/AVERAGE('Single Brand &amp; Segment BS'!E4:F4)</f>
        <v>0.1402265310702408</v>
      </c>
      <c r="AA7" s="42">
        <f>+'Single Brand &amp; Segment IS'!F3/AVERAGE('Single Brand &amp; Segment BS'!F4:G4)</f>
        <v>0.14342127980639618</v>
      </c>
      <c r="AB7" s="43">
        <f t="shared" si="3"/>
        <v>0.13683349326787575</v>
      </c>
    </row>
    <row r="8" spans="2:28" x14ac:dyDescent="0.25">
      <c r="B8" s="5" t="s">
        <v>5</v>
      </c>
      <c r="C8" s="6">
        <f>SUM(C9:C11)</f>
        <v>359482.99428820622</v>
      </c>
      <c r="D8" s="6">
        <f t="shared" ref="D8" si="7">SUM(D9:D11)</f>
        <v>378514.3022984268</v>
      </c>
      <c r="E8" s="6">
        <f t="shared" ref="E8" si="8">SUM(E9:E11)</f>
        <v>493258.52021574962</v>
      </c>
      <c r="F8" s="6">
        <f t="shared" ref="F8" si="9">SUM(F9:F11)</f>
        <v>430662.0922684666</v>
      </c>
      <c r="G8" s="6">
        <f t="shared" ref="G8" si="10">SUM(G9:G11)</f>
        <v>304507.62717425829</v>
      </c>
      <c r="I8" s="5" t="s">
        <v>5</v>
      </c>
      <c r="J8" s="24">
        <f t="shared" si="4"/>
        <v>5.789365210222594E-2</v>
      </c>
      <c r="K8" s="24">
        <f t="shared" si="1"/>
        <v>6.398517549596687E-2</v>
      </c>
      <c r="L8" s="24">
        <f t="shared" si="1"/>
        <v>8.4787864002306521E-2</v>
      </c>
      <c r="M8" s="24">
        <f t="shared" si="1"/>
        <v>7.5940157337092418E-2</v>
      </c>
      <c r="N8" s="25">
        <f t="shared" si="1"/>
        <v>5.4755444235719784E-2</v>
      </c>
      <c r="P8" s="5" t="s">
        <v>5</v>
      </c>
      <c r="Q8" s="24">
        <f t="shared" si="5"/>
        <v>0.18053855538563446</v>
      </c>
      <c r="R8" s="24">
        <f t="shared" si="2"/>
        <v>-5.0278966725056495E-2</v>
      </c>
      <c r="S8" s="24">
        <f t="shared" si="2"/>
        <v>-0.23262490806470826</v>
      </c>
      <c r="T8" s="24">
        <f t="shared" si="2"/>
        <v>0.1453492867634647</v>
      </c>
      <c r="U8" s="25">
        <f t="shared" si="2"/>
        <v>0.41429000076249278</v>
      </c>
      <c r="W8" s="39" t="s">
        <v>61</v>
      </c>
      <c r="X8" s="44">
        <f>+C12/C22</f>
        <v>0.39547325102880654</v>
      </c>
      <c r="Y8" s="44">
        <f t="shared" ref="Y8:AA8" si="11">+D12/D22</f>
        <v>1.4971305595408897</v>
      </c>
      <c r="Z8" s="44">
        <f t="shared" si="11"/>
        <v>2.044117647058822</v>
      </c>
      <c r="AA8" s="44">
        <f t="shared" si="11"/>
        <v>1.1640037593984964</v>
      </c>
      <c r="AB8" s="45">
        <f t="shared" si="3"/>
        <v>1.2751813042567537</v>
      </c>
    </row>
    <row r="9" spans="2:28" x14ac:dyDescent="0.25">
      <c r="B9" s="4" t="s">
        <v>6</v>
      </c>
      <c r="C9" s="7">
        <v>9854.10842299461</v>
      </c>
      <c r="D9" s="7">
        <v>10575.1866400242</v>
      </c>
      <c r="E9" s="7">
        <v>10579.963028430901</v>
      </c>
      <c r="F9" s="7">
        <v>11862.5486493111</v>
      </c>
      <c r="G9" s="7">
        <v>12897.400557994801</v>
      </c>
      <c r="I9" s="4" t="s">
        <v>6</v>
      </c>
      <c r="J9" s="26">
        <f t="shared" si="4"/>
        <v>1.5869744435284422E-3</v>
      </c>
      <c r="K9" s="26">
        <f t="shared" si="1"/>
        <v>1.7876607804665377E-3</v>
      </c>
      <c r="L9" s="26">
        <f t="shared" si="1"/>
        <v>1.8186253853489697E-3</v>
      </c>
      <c r="M9" s="26">
        <f t="shared" si="1"/>
        <v>2.0917648128780026E-3</v>
      </c>
      <c r="N9" s="27">
        <f t="shared" si="1"/>
        <v>2.3191632459008721E-3</v>
      </c>
      <c r="P9" s="4" t="s">
        <v>6</v>
      </c>
      <c r="Q9" s="26">
        <f t="shared" si="5"/>
        <v>-0.23596166695107601</v>
      </c>
      <c r="R9" s="26">
        <f t="shared" si="2"/>
        <v>-6.8185862015948229E-2</v>
      </c>
      <c r="S9" s="26">
        <f t="shared" si="2"/>
        <v>-4.5145605838747827E-4</v>
      </c>
      <c r="T9" s="26">
        <f t="shared" si="2"/>
        <v>-0.10812057836784372</v>
      </c>
      <c r="U9" s="27">
        <f t="shared" si="2"/>
        <v>-8.0237246569985765E-2</v>
      </c>
      <c r="W9" s="39" t="s">
        <v>62</v>
      </c>
      <c r="X9" s="44">
        <f>+C8/C22</f>
        <v>0.57798353909464972</v>
      </c>
      <c r="Y9" s="44">
        <f t="shared" ref="Y9:AA9" si="12">+D8/D22</f>
        <v>2.105451936872309</v>
      </c>
      <c r="Z9" s="44">
        <f>+E8/E22</f>
        <v>2.6771708683473374</v>
      </c>
      <c r="AA9" s="44">
        <f t="shared" si="12"/>
        <v>1.5695488721804485</v>
      </c>
      <c r="AB9" s="45">
        <f t="shared" si="3"/>
        <v>1.7325388041236862</v>
      </c>
    </row>
    <row r="10" spans="2:28" x14ac:dyDescent="0.25">
      <c r="B10" s="4" t="s">
        <v>7</v>
      </c>
      <c r="C10" s="7">
        <v>36472.998708486601</v>
      </c>
      <c r="D10" s="7">
        <v>34949.702188372597</v>
      </c>
      <c r="E10" s="7">
        <v>32772.080600261703</v>
      </c>
      <c r="F10" s="7">
        <v>31074.719831347498</v>
      </c>
      <c r="G10" s="7">
        <v>31211.709350347501</v>
      </c>
      <c r="I10" s="4" t="s">
        <v>7</v>
      </c>
      <c r="J10" s="26">
        <f t="shared" si="4"/>
        <v>5.8738664468260616E-3</v>
      </c>
      <c r="K10" s="26">
        <f t="shared" si="1"/>
        <v>5.9080008720296447E-3</v>
      </c>
      <c r="L10" s="26">
        <f t="shared" si="1"/>
        <v>5.6333030229102458E-3</v>
      </c>
      <c r="M10" s="26">
        <f t="shared" si="1"/>
        <v>5.4795143467782359E-3</v>
      </c>
      <c r="N10" s="27">
        <f t="shared" si="1"/>
        <v>5.6123750550801255E-3</v>
      </c>
      <c r="P10" s="4" t="s">
        <v>7</v>
      </c>
      <c r="Q10" s="26">
        <f t="shared" si="5"/>
        <v>0.16856780572578667</v>
      </c>
      <c r="R10" s="26">
        <f t="shared" si="2"/>
        <v>4.3585393429211861E-2</v>
      </c>
      <c r="S10" s="26">
        <f t="shared" si="2"/>
        <v>6.6447462236911115E-2</v>
      </c>
      <c r="T10" s="26">
        <f t="shared" si="2"/>
        <v>5.4621917047887436E-2</v>
      </c>
      <c r="U10" s="27">
        <f t="shared" si="2"/>
        <v>-4.3890425052441895E-3</v>
      </c>
      <c r="W10" s="39" t="s">
        <v>63</v>
      </c>
      <c r="X10" s="44">
        <f>+(C12+C10+C9)/C22</f>
        <v>0.46995884773662544</v>
      </c>
      <c r="Y10" s="44">
        <f t="shared" ref="Y10:AA10" si="13">+(D12+D10+D9)/D22</f>
        <v>1.7503586800573887</v>
      </c>
      <c r="Z10" s="44">
        <f t="shared" si="13"/>
        <v>2.2794117647058805</v>
      </c>
      <c r="AA10" s="44">
        <f t="shared" si="13"/>
        <v>1.3204887218045118</v>
      </c>
      <c r="AB10" s="45">
        <f t="shared" si="3"/>
        <v>1.4550545035761018</v>
      </c>
    </row>
    <row r="11" spans="2:28" x14ac:dyDescent="0.25">
      <c r="B11" s="4" t="s">
        <v>8</v>
      </c>
      <c r="C11" s="7">
        <v>313155.88715672499</v>
      </c>
      <c r="D11" s="7">
        <v>332989.41347003001</v>
      </c>
      <c r="E11" s="7">
        <v>449906.476587057</v>
      </c>
      <c r="F11" s="7">
        <v>387724.82378780801</v>
      </c>
      <c r="G11" s="7">
        <v>260398.51726591599</v>
      </c>
      <c r="I11" s="4" t="s">
        <v>8</v>
      </c>
      <c r="J11" s="26">
        <f t="shared" si="4"/>
        <v>5.0432811211871431E-2</v>
      </c>
      <c r="K11" s="26">
        <f t="shared" si="1"/>
        <v>5.6289513843470688E-2</v>
      </c>
      <c r="L11" s="26">
        <f t="shared" si="1"/>
        <v>7.7335935594047292E-2</v>
      </c>
      <c r="M11" s="26">
        <f t="shared" si="1"/>
        <v>6.8368878177436185E-2</v>
      </c>
      <c r="N11" s="27">
        <f t="shared" si="1"/>
        <v>4.6823905934738785E-2</v>
      </c>
      <c r="P11" s="4" t="s">
        <v>8</v>
      </c>
      <c r="Q11" s="26">
        <f t="shared" si="5"/>
        <v>0.2026024204927932</v>
      </c>
      <c r="R11" s="26">
        <f t="shared" si="2"/>
        <v>-5.9562032638284079E-2</v>
      </c>
      <c r="S11" s="26">
        <f t="shared" si="2"/>
        <v>-0.25986970448602442</v>
      </c>
      <c r="T11" s="26">
        <f t="shared" si="2"/>
        <v>0.16037573295353269</v>
      </c>
      <c r="U11" s="27">
        <f t="shared" si="2"/>
        <v>0.48896709496954571</v>
      </c>
      <c r="W11" s="37" t="s">
        <v>64</v>
      </c>
      <c r="X11" s="42">
        <f>+'Single Brand &amp; Segment IS'!C3/AVERAGE('Single Brand &amp; Segment BS'!C10:D10)</f>
        <v>20.720413831216213</v>
      </c>
      <c r="Y11" s="42">
        <f>+'Single Brand &amp; Segment IS'!D3/AVERAGE('Single Brand &amp; Segment BS'!D10:E10)</f>
        <v>21.446742085289095</v>
      </c>
      <c r="Z11" s="42">
        <f>+'Single Brand &amp; Segment IS'!E3/AVERAGE('Single Brand &amp; Segment BS'!E10:F10)</f>
        <v>23.203243730998903</v>
      </c>
      <c r="AA11" s="42">
        <f>+'Single Brand &amp; Segment IS'!F3/AVERAGE('Single Brand &amp; Segment BS'!F10:G10)</f>
        <v>24.170789243693655</v>
      </c>
      <c r="AB11" s="43">
        <f t="shared" si="3"/>
        <v>22.385297222799466</v>
      </c>
    </row>
    <row r="12" spans="2:28" x14ac:dyDescent="0.25">
      <c r="B12" s="4" t="s">
        <v>9</v>
      </c>
      <c r="C12" s="7">
        <v>245968.78427267101</v>
      </c>
      <c r="D12" s="7">
        <v>269151.396557689</v>
      </c>
      <c r="E12" s="7">
        <v>376620.87902426702</v>
      </c>
      <c r="F12" s="7">
        <v>319386.22830808198</v>
      </c>
      <c r="G12" s="7">
        <v>192687.16433644301</v>
      </c>
      <c r="I12" s="4" t="s">
        <v>9</v>
      </c>
      <c r="J12" s="26">
        <f t="shared" si="4"/>
        <v>3.9612530915086631E-2</v>
      </c>
      <c r="K12" s="26">
        <f t="shared" si="1"/>
        <v>4.5498146936995894E-2</v>
      </c>
      <c r="L12" s="26">
        <f t="shared" si="1"/>
        <v>6.4738628046751942E-2</v>
      </c>
      <c r="M12" s="26">
        <f t="shared" si="1"/>
        <v>5.6318493929334815E-2</v>
      </c>
      <c r="N12" s="27">
        <f t="shared" si="1"/>
        <v>3.4648298893759151E-2</v>
      </c>
      <c r="P12" s="4" t="s">
        <v>9</v>
      </c>
      <c r="Q12" s="26">
        <f t="shared" si="5"/>
        <v>0.27651878172432487</v>
      </c>
      <c r="R12" s="26">
        <f t="shared" si="2"/>
        <v>-8.613223851524443E-2</v>
      </c>
      <c r="S12" s="26">
        <f t="shared" si="2"/>
        <v>-0.28535189749704071</v>
      </c>
      <c r="T12" s="26">
        <f t="shared" si="2"/>
        <v>0.17920199947061</v>
      </c>
      <c r="U12" s="27">
        <f t="shared" si="2"/>
        <v>0.65753764350600452</v>
      </c>
      <c r="W12" s="39" t="s">
        <v>65</v>
      </c>
      <c r="X12" s="44">
        <f>+(C22+C18)/C15</f>
        <v>0.25368198025941846</v>
      </c>
      <c r="Y12" s="44">
        <f t="shared" ref="Y12:AA12" si="14">+(D22+D18)/D15</f>
        <v>0.25416962869798221</v>
      </c>
      <c r="Z12" s="44">
        <f t="shared" si="14"/>
        <v>0.22992362247681419</v>
      </c>
      <c r="AA12" s="44">
        <f t="shared" si="14"/>
        <v>0.21661918065890309</v>
      </c>
      <c r="AB12" s="45">
        <f>AVERAGE(X12:AA12)</f>
        <v>0.23859860302327948</v>
      </c>
    </row>
    <row r="13" spans="2:28" x14ac:dyDescent="0.25">
      <c r="B13" s="8" t="s">
        <v>10</v>
      </c>
      <c r="C13" s="9">
        <f>C8+C4</f>
        <v>6209368.0608272515</v>
      </c>
      <c r="D13" s="9">
        <f t="shared" ref="D13:G13" si="15">D8+D4</f>
        <v>5915656.2338769455</v>
      </c>
      <c r="E13" s="9">
        <f t="shared" si="15"/>
        <v>5817560.402303935</v>
      </c>
      <c r="F13" s="9">
        <f t="shared" si="15"/>
        <v>5671071.8988478156</v>
      </c>
      <c r="G13" s="9">
        <f t="shared" si="15"/>
        <v>5561230.1466017943</v>
      </c>
      <c r="I13" s="8" t="s">
        <v>10</v>
      </c>
      <c r="J13" s="28">
        <f t="shared" si="4"/>
        <v>1</v>
      </c>
      <c r="K13" s="28">
        <f t="shared" si="1"/>
        <v>1</v>
      </c>
      <c r="L13" s="28">
        <f t="shared" si="1"/>
        <v>1</v>
      </c>
      <c r="M13" s="28">
        <f t="shared" si="1"/>
        <v>1</v>
      </c>
      <c r="N13" s="29">
        <f t="shared" si="1"/>
        <v>1</v>
      </c>
      <c r="P13" s="8" t="s">
        <v>10</v>
      </c>
      <c r="Q13" s="28">
        <f t="shared" si="5"/>
        <v>0.11654578162378404</v>
      </c>
      <c r="R13" s="28">
        <f t="shared" si="2"/>
        <v>4.9649914622881264E-2</v>
      </c>
      <c r="S13" s="28">
        <f t="shared" si="2"/>
        <v>1.6862022014272782E-2</v>
      </c>
      <c r="T13" s="28">
        <f t="shared" si="2"/>
        <v>2.5830831643288032E-2</v>
      </c>
      <c r="U13" s="29">
        <f t="shared" si="2"/>
        <v>1.9751340863521039E-2</v>
      </c>
      <c r="W13" s="41" t="s">
        <v>66</v>
      </c>
      <c r="X13" s="46">
        <f>+C4/C15</f>
        <v>1.18110175184745</v>
      </c>
      <c r="Y13" s="46">
        <f t="shared" ref="Y13:AA13" si="16">+D4/D15</f>
        <v>1.1739213649040303</v>
      </c>
      <c r="Z13" s="46">
        <f t="shared" si="16"/>
        <v>1.125641025641027</v>
      </c>
      <c r="AA13" s="46">
        <f t="shared" si="16"/>
        <v>1.1242289286603413</v>
      </c>
      <c r="AB13" s="47">
        <f>AVERAGE(X13:AA13)</f>
        <v>1.1512232677632122</v>
      </c>
    </row>
    <row r="14" spans="2:28" x14ac:dyDescent="0.25">
      <c r="B14" s="53" t="s">
        <v>11</v>
      </c>
      <c r="C14" s="53"/>
      <c r="D14" s="53"/>
      <c r="E14" s="53"/>
      <c r="F14" s="53"/>
      <c r="G14" s="53"/>
      <c r="I14" s="53" t="s">
        <v>11</v>
      </c>
      <c r="J14" s="53"/>
      <c r="K14" s="53"/>
      <c r="L14" s="53"/>
      <c r="M14" s="53"/>
      <c r="N14" s="53"/>
      <c r="P14" s="53" t="s">
        <v>11</v>
      </c>
      <c r="Q14" s="53"/>
      <c r="R14" s="53"/>
      <c r="S14" s="53"/>
      <c r="T14" s="53"/>
      <c r="U14" s="53"/>
    </row>
    <row r="15" spans="2:28" x14ac:dyDescent="0.25">
      <c r="B15" s="5" t="s">
        <v>12</v>
      </c>
      <c r="C15" s="6">
        <f>C16+C17</f>
        <v>4952905.2491784049</v>
      </c>
      <c r="D15" s="6">
        <f t="shared" ref="D15:G15" si="17">D16+D17</f>
        <v>4716791.1728322515</v>
      </c>
      <c r="E15" s="6">
        <f t="shared" si="17"/>
        <v>4730017.6173448516</v>
      </c>
      <c r="F15" s="6">
        <f t="shared" si="17"/>
        <v>4661336.9154483061</v>
      </c>
      <c r="G15" s="6">
        <f t="shared" si="17"/>
        <v>4562326.4733850909</v>
      </c>
      <c r="I15" s="5" t="s">
        <v>12</v>
      </c>
      <c r="J15" s="24">
        <f>C15/C$13</f>
        <v>0.79765045342126928</v>
      </c>
      <c r="K15" s="24">
        <f t="shared" ref="K15:N26" si="18">D15/D$13</f>
        <v>0.79734030957052526</v>
      </c>
      <c r="L15" s="24">
        <f t="shared" si="18"/>
        <v>0.81305861740113905</v>
      </c>
      <c r="M15" s="24">
        <f t="shared" si="18"/>
        <v>0.82194988859078721</v>
      </c>
      <c r="N15" s="25">
        <f t="shared" si="18"/>
        <v>0.82038080660497636</v>
      </c>
      <c r="P15" s="5" t="s">
        <v>12</v>
      </c>
      <c r="Q15" s="24">
        <f>+C15/G15-1</f>
        <v>8.5609563031449953E-2</v>
      </c>
      <c r="R15" s="24">
        <f t="shared" ref="R15:U26" si="19">+C15/D15-1</f>
        <v>5.0058200097159666E-2</v>
      </c>
      <c r="S15" s="24">
        <f t="shared" si="19"/>
        <v>-2.7962780654555708E-3</v>
      </c>
      <c r="T15" s="24">
        <f t="shared" si="19"/>
        <v>1.4734120949062568E-2</v>
      </c>
      <c r="U15" s="25">
        <f>+F15/G15-1</f>
        <v>2.1701744195818717E-2</v>
      </c>
    </row>
    <row r="16" spans="2:28" x14ac:dyDescent="0.25">
      <c r="B16" s="4" t="s">
        <v>13</v>
      </c>
      <c r="C16" s="7">
        <v>668543.667554855</v>
      </c>
      <c r="D16" s="7">
        <v>645473.28211367095</v>
      </c>
      <c r="E16" s="7">
        <v>620347.100496292</v>
      </c>
      <c r="F16" s="7">
        <v>585906.750679016</v>
      </c>
      <c r="G16" s="7">
        <v>96859.478190541296</v>
      </c>
      <c r="I16" s="4" t="s">
        <v>13</v>
      </c>
      <c r="J16" s="26">
        <f t="shared" ref="J16:J26" si="20">C16/C$13</f>
        <v>0.10766694146743612</v>
      </c>
      <c r="K16" s="26">
        <f t="shared" si="18"/>
        <v>0.1091127098321342</v>
      </c>
      <c r="L16" s="26">
        <f t="shared" si="18"/>
        <v>0.10663354698485214</v>
      </c>
      <c r="M16" s="26">
        <f t="shared" si="18"/>
        <v>0.10331499249693059</v>
      </c>
      <c r="N16" s="27">
        <f t="shared" si="18"/>
        <v>1.7416915976715613E-2</v>
      </c>
      <c r="P16" s="4" t="s">
        <v>13</v>
      </c>
      <c r="Q16" s="26">
        <f t="shared" ref="Q16:Q26" si="21">+C16/G16-1</f>
        <v>5.902201829331565</v>
      </c>
      <c r="R16" s="26">
        <f t="shared" si="19"/>
        <v>3.5741813147769141E-2</v>
      </c>
      <c r="S16" s="26">
        <f t="shared" si="19"/>
        <v>4.0503423965836838E-2</v>
      </c>
      <c r="T16" s="26">
        <f t="shared" si="19"/>
        <v>5.8781281795033946E-2</v>
      </c>
      <c r="U16" s="27">
        <f t="shared" si="19"/>
        <v>5.049038892470846</v>
      </c>
      <c r="W16" s="33"/>
      <c r="X16" s="33"/>
      <c r="Y16" s="33"/>
      <c r="Z16" s="33"/>
      <c r="AA16" s="33"/>
      <c r="AB16" s="33"/>
    </row>
    <row r="17" spans="2:28" x14ac:dyDescent="0.25">
      <c r="B17" s="4" t="s">
        <v>14</v>
      </c>
      <c r="C17" s="7">
        <v>4284361.5816235496</v>
      </c>
      <c r="D17" s="7">
        <v>4071317.8907185802</v>
      </c>
      <c r="E17" s="7">
        <v>4109670.51684856</v>
      </c>
      <c r="F17" s="7">
        <v>4075430.16476929</v>
      </c>
      <c r="G17" s="7">
        <v>4465466.9951945497</v>
      </c>
      <c r="I17" s="4" t="s">
        <v>14</v>
      </c>
      <c r="J17" s="26">
        <f t="shared" si="20"/>
        <v>0.68998351195383312</v>
      </c>
      <c r="K17" s="26">
        <f t="shared" si="18"/>
        <v>0.68822759973839109</v>
      </c>
      <c r="L17" s="26">
        <f t="shared" si="18"/>
        <v>0.70642507041628699</v>
      </c>
      <c r="M17" s="26">
        <f t="shared" si="18"/>
        <v>0.71863489609385656</v>
      </c>
      <c r="N17" s="27">
        <f t="shared" si="18"/>
        <v>0.80296389062826079</v>
      </c>
      <c r="P17" s="4" t="s">
        <v>14</v>
      </c>
      <c r="Q17" s="26">
        <f t="shared" si="21"/>
        <v>-4.0556881008390389E-2</v>
      </c>
      <c r="R17" s="26">
        <f t="shared" si="19"/>
        <v>5.2327943094457652E-2</v>
      </c>
      <c r="S17" s="26">
        <f t="shared" si="19"/>
        <v>-9.3322873385455196E-3</v>
      </c>
      <c r="T17" s="26">
        <f t="shared" si="19"/>
        <v>8.4016534929898246E-3</v>
      </c>
      <c r="U17" s="27">
        <f t="shared" si="19"/>
        <v>-8.7345137887032243E-2</v>
      </c>
    </row>
    <row r="18" spans="2:28" x14ac:dyDescent="0.25">
      <c r="B18" s="5" t="s">
        <v>15</v>
      </c>
      <c r="C18" s="6">
        <f>C19+C20</f>
        <v>634502.20209360099</v>
      </c>
      <c r="D18" s="6">
        <f t="shared" ref="D18:G18" si="22">D19+D20</f>
        <v>1019086.8881642821</v>
      </c>
      <c r="E18" s="6">
        <f t="shared" si="22"/>
        <v>903296.59953713405</v>
      </c>
      <c r="F18" s="6">
        <f t="shared" si="22"/>
        <v>735349.07551109802</v>
      </c>
      <c r="G18" s="6">
        <f t="shared" si="22"/>
        <v>768556.09925091197</v>
      </c>
      <c r="I18" s="5" t="s">
        <v>15</v>
      </c>
      <c r="J18" s="24">
        <f t="shared" si="20"/>
        <v>0.10218466611706516</v>
      </c>
      <c r="K18" s="24">
        <f t="shared" si="18"/>
        <v>0.17226945716154349</v>
      </c>
      <c r="L18" s="24">
        <f t="shared" si="18"/>
        <v>0.15527068686375831</v>
      </c>
      <c r="M18" s="24">
        <f t="shared" si="18"/>
        <v>0.12966668182438279</v>
      </c>
      <c r="N18" s="25">
        <f t="shared" si="18"/>
        <v>0.13819893782323331</v>
      </c>
      <c r="P18" s="5" t="s">
        <v>15</v>
      </c>
      <c r="Q18" s="24">
        <f t="shared" si="21"/>
        <v>-0.17442304769680339</v>
      </c>
      <c r="R18" s="24">
        <f t="shared" si="19"/>
        <v>-0.37738164482073489</v>
      </c>
      <c r="S18" s="24">
        <f t="shared" si="19"/>
        <v>0.12818634398322892</v>
      </c>
      <c r="T18" s="24">
        <f t="shared" si="19"/>
        <v>0.22839156207452294</v>
      </c>
      <c r="U18" s="25">
        <f t="shared" si="19"/>
        <v>-4.3207026490557854E-2</v>
      </c>
    </row>
    <row r="19" spans="2:28" x14ac:dyDescent="0.25">
      <c r="B19" s="4" t="s">
        <v>16</v>
      </c>
      <c r="C19" s="7">
        <v>518556.45883083303</v>
      </c>
      <c r="D19" s="7">
        <v>902243.97236108803</v>
      </c>
      <c r="E19" s="7">
        <v>774917.77986288106</v>
      </c>
      <c r="F19" s="7">
        <v>593514.25470411801</v>
      </c>
      <c r="G19" s="7">
        <v>636615.69154262496</v>
      </c>
      <c r="I19" s="4" t="s">
        <v>16</v>
      </c>
      <c r="J19" s="26">
        <f t="shared" si="20"/>
        <v>8.3511953833470723E-2</v>
      </c>
      <c r="K19" s="26">
        <f t="shared" si="18"/>
        <v>0.15251798561151078</v>
      </c>
      <c r="L19" s="26">
        <f t="shared" si="18"/>
        <v>0.1332032202976336</v>
      </c>
      <c r="M19" s="26">
        <f t="shared" si="18"/>
        <v>0.10465645036605893</v>
      </c>
      <c r="N19" s="27">
        <f t="shared" si="18"/>
        <v>0.11447389781766734</v>
      </c>
      <c r="P19" s="4" t="s">
        <v>16</v>
      </c>
      <c r="Q19" s="26">
        <f t="shared" si="21"/>
        <v>-0.18544819783771727</v>
      </c>
      <c r="R19" s="26">
        <f t="shared" si="19"/>
        <v>-0.42525915969954409</v>
      </c>
      <c r="S19" s="26">
        <f t="shared" si="19"/>
        <v>0.16430929294297125</v>
      </c>
      <c r="T19" s="26">
        <f t="shared" si="19"/>
        <v>0.30564308055111056</v>
      </c>
      <c r="U19" s="27">
        <f t="shared" si="19"/>
        <v>-6.770401265803716E-2</v>
      </c>
    </row>
    <row r="20" spans="2:28" x14ac:dyDescent="0.25">
      <c r="B20" s="4" t="s">
        <v>17</v>
      </c>
      <c r="C20" s="7">
        <v>115945.743262768</v>
      </c>
      <c r="D20" s="7">
        <v>116842.915803194</v>
      </c>
      <c r="E20" s="7">
        <v>128378.819674253</v>
      </c>
      <c r="F20" s="7">
        <v>141834.82080697999</v>
      </c>
      <c r="G20" s="7">
        <v>131940.40770828701</v>
      </c>
      <c r="I20" s="4" t="s">
        <v>17</v>
      </c>
      <c r="J20" s="26">
        <f t="shared" si="20"/>
        <v>1.8672712283594437E-2</v>
      </c>
      <c r="K20" s="26">
        <f t="shared" si="18"/>
        <v>1.9751471550032689E-2</v>
      </c>
      <c r="L20" s="26">
        <f t="shared" si="18"/>
        <v>2.2067466566124693E-2</v>
      </c>
      <c r="M20" s="26">
        <f t="shared" si="18"/>
        <v>2.5010231458323845E-2</v>
      </c>
      <c r="N20" s="27">
        <f t="shared" si="18"/>
        <v>2.3725040005565957E-2</v>
      </c>
      <c r="P20" s="4" t="s">
        <v>17</v>
      </c>
      <c r="Q20" s="26">
        <f t="shared" si="21"/>
        <v>-0.12122642883507173</v>
      </c>
      <c r="R20" s="26">
        <f t="shared" si="19"/>
        <v>-7.6784504585384328E-3</v>
      </c>
      <c r="S20" s="26">
        <f t="shared" si="19"/>
        <v>-8.9858310742613745E-2</v>
      </c>
      <c r="T20" s="26">
        <f t="shared" si="19"/>
        <v>-9.4870928423415712E-2</v>
      </c>
      <c r="U20" s="27">
        <f t="shared" si="19"/>
        <v>7.499153042310569E-2</v>
      </c>
    </row>
    <row r="21" spans="2:28" x14ac:dyDescent="0.25">
      <c r="B21" s="4" t="s">
        <v>18</v>
      </c>
      <c r="C21" s="7">
        <v>2175.5823791027101</v>
      </c>
      <c r="D21" s="7">
        <v>2063.4510517120402</v>
      </c>
      <c r="E21" s="7">
        <v>2064.38302993774</v>
      </c>
      <c r="F21" s="3">
        <v>0</v>
      </c>
      <c r="G21" s="7">
        <v>2321.5321004390698</v>
      </c>
      <c r="I21" s="4" t="s">
        <v>18</v>
      </c>
      <c r="J21" s="26">
        <f t="shared" si="20"/>
        <v>3.5037098103874766E-4</v>
      </c>
      <c r="K21" s="26">
        <f t="shared" si="18"/>
        <v>3.4881185960322712E-4</v>
      </c>
      <c r="L21" s="26">
        <f t="shared" si="18"/>
        <v>3.548537337266288E-4</v>
      </c>
      <c r="M21" s="26">
        <f t="shared" si="18"/>
        <v>0</v>
      </c>
      <c r="N21" s="27">
        <f t="shared" si="18"/>
        <v>4.1744938426215803E-4</v>
      </c>
      <c r="P21" s="4" t="s">
        <v>18</v>
      </c>
      <c r="Q21" s="26">
        <f t="shared" si="21"/>
        <v>-6.2867845466688332E-2</v>
      </c>
      <c r="R21" s="26">
        <f t="shared" si="19"/>
        <v>5.4341646387800147E-2</v>
      </c>
      <c r="S21" s="26">
        <f t="shared" si="19"/>
        <v>-4.5145605838847747E-4</v>
      </c>
      <c r="T21" s="26"/>
      <c r="U21" s="27">
        <f t="shared" si="19"/>
        <v>-1</v>
      </c>
    </row>
    <row r="22" spans="2:28" x14ac:dyDescent="0.25">
      <c r="B22" s="5" t="s">
        <v>19</v>
      </c>
      <c r="C22" s="6">
        <f>SUM(C23:C25)</f>
        <v>621960.60955524514</v>
      </c>
      <c r="D22" s="6">
        <f t="shared" ref="D22" si="23">SUM(D23:D25)</f>
        <v>179778.17288041132</v>
      </c>
      <c r="E22" s="6">
        <f t="shared" ref="E22" si="24">SUM(E23:E25)</f>
        <v>184246.18542194372</v>
      </c>
      <c r="F22" s="6">
        <f t="shared" ref="F22" si="25">SUM(F23:F25)</f>
        <v>274385.90788841271</v>
      </c>
      <c r="G22" s="6">
        <f t="shared" ref="G22" si="26">SUM(G23:G25)</f>
        <v>230347.57396578742</v>
      </c>
      <c r="I22" s="5" t="s">
        <v>19</v>
      </c>
      <c r="J22" s="24">
        <f t="shared" si="20"/>
        <v>0.10016488046166547</v>
      </c>
      <c r="K22" s="24">
        <f t="shared" si="18"/>
        <v>3.0390233267931131E-2</v>
      </c>
      <c r="L22" s="24">
        <f t="shared" si="18"/>
        <v>3.1670695735101694E-2</v>
      </c>
      <c r="M22" s="24">
        <f t="shared" si="18"/>
        <v>4.8383429584830225E-2</v>
      </c>
      <c r="N22" s="25">
        <f t="shared" si="18"/>
        <v>4.1420255571789626E-2</v>
      </c>
      <c r="P22" s="5" t="s">
        <v>19</v>
      </c>
      <c r="Q22" s="24">
        <f t="shared" si="21"/>
        <v>1.7000962017842758</v>
      </c>
      <c r="R22" s="24">
        <f t="shared" si="19"/>
        <v>2.4596002372822765</v>
      </c>
      <c r="S22" s="24">
        <f t="shared" si="19"/>
        <v>-2.4250230914144355E-2</v>
      </c>
      <c r="T22" s="24">
        <f t="shared" si="19"/>
        <v>-0.32851440207026605</v>
      </c>
      <c r="U22" s="25">
        <f t="shared" si="19"/>
        <v>0.19118210434969085</v>
      </c>
    </row>
    <row r="23" spans="2:28" x14ac:dyDescent="0.25">
      <c r="B23" s="4" t="s">
        <v>20</v>
      </c>
      <c r="C23" s="7">
        <v>433964.696913958</v>
      </c>
      <c r="D23" s="7">
        <v>257.93138146400503</v>
      </c>
      <c r="E23" s="7">
        <v>23998.452723026301</v>
      </c>
      <c r="F23" s="7">
        <v>113209.975153208</v>
      </c>
      <c r="G23" s="7">
        <v>70935.703068971605</v>
      </c>
      <c r="I23" s="4" t="s">
        <v>20</v>
      </c>
      <c r="J23" s="26">
        <f t="shared" si="20"/>
        <v>6.9888705688376032E-2</v>
      </c>
      <c r="K23" s="26">
        <f t="shared" si="18"/>
        <v>4.360148245040339E-5</v>
      </c>
      <c r="L23" s="26">
        <f t="shared" si="18"/>
        <v>4.1251746545720724E-3</v>
      </c>
      <c r="M23" s="26">
        <f t="shared" si="18"/>
        <v>1.9962712018553094E-2</v>
      </c>
      <c r="N23" s="27">
        <f t="shared" si="18"/>
        <v>1.2755397852454834E-2</v>
      </c>
      <c r="P23" s="4" t="s">
        <v>20</v>
      </c>
      <c r="Q23" s="26">
        <f t="shared" si="21"/>
        <v>5.1177189784389547</v>
      </c>
      <c r="R23" s="26">
        <f t="shared" si="19"/>
        <v>1681.4811872475427</v>
      </c>
      <c r="S23" s="26">
        <f t="shared" si="19"/>
        <v>-0.98925216619417622</v>
      </c>
      <c r="T23" s="26">
        <f t="shared" si="19"/>
        <v>-0.7880182140262022</v>
      </c>
      <c r="U23" s="27">
        <f t="shared" si="19"/>
        <v>0.59595197136669853</v>
      </c>
    </row>
    <row r="24" spans="2:28" x14ac:dyDescent="0.25">
      <c r="B24" s="4" t="s">
        <v>21</v>
      </c>
      <c r="C24" s="7">
        <v>17916.560769081101</v>
      </c>
      <c r="D24" s="7">
        <v>19086.922228336301</v>
      </c>
      <c r="E24" s="7">
        <v>19353.590905666399</v>
      </c>
      <c r="F24" s="7">
        <v>18696.408197283701</v>
      </c>
      <c r="G24" s="7">
        <v>18056.360781192801</v>
      </c>
      <c r="I24" s="4" t="s">
        <v>21</v>
      </c>
      <c r="J24" s="26">
        <f t="shared" si="20"/>
        <v>2.8854080791426212E-3</v>
      </c>
      <c r="K24" s="26">
        <f t="shared" si="18"/>
        <v>3.2265097013298386E-3</v>
      </c>
      <c r="L24" s="26">
        <f t="shared" si="18"/>
        <v>3.3267537536871596E-3</v>
      </c>
      <c r="M24" s="26">
        <f t="shared" si="18"/>
        <v>3.2968032376881392E-3</v>
      </c>
      <c r="N24" s="27">
        <f t="shared" si="18"/>
        <v>3.2468285442612357E-3</v>
      </c>
      <c r="P24" s="4" t="s">
        <v>21</v>
      </c>
      <c r="Q24" s="26">
        <f t="shared" si="21"/>
        <v>-7.7424246117918649E-3</v>
      </c>
      <c r="R24" s="26">
        <f t="shared" si="19"/>
        <v>-6.1317453136456423E-2</v>
      </c>
      <c r="S24" s="26">
        <f t="shared" si="19"/>
        <v>-1.3778769977617955E-2</v>
      </c>
      <c r="T24" s="26">
        <f t="shared" si="19"/>
        <v>3.5150211818662402E-2</v>
      </c>
      <c r="U24" s="27">
        <f t="shared" si="19"/>
        <v>3.544719912539418E-2</v>
      </c>
    </row>
    <row r="25" spans="2:28" x14ac:dyDescent="0.25">
      <c r="B25" s="4" t="s">
        <v>22</v>
      </c>
      <c r="C25" s="7">
        <v>170079.351872206</v>
      </c>
      <c r="D25" s="7">
        <v>160433.31927061101</v>
      </c>
      <c r="E25" s="7">
        <v>140894.14179325101</v>
      </c>
      <c r="F25" s="7">
        <v>142479.52453792101</v>
      </c>
      <c r="G25" s="7">
        <v>141355.51011562301</v>
      </c>
      <c r="I25" s="4" t="s">
        <v>22</v>
      </c>
      <c r="J25" s="26">
        <f t="shared" si="20"/>
        <v>2.7390766694146803E-2</v>
      </c>
      <c r="K25" s="26">
        <f t="shared" si="18"/>
        <v>2.7120122084150888E-2</v>
      </c>
      <c r="L25" s="26">
        <f t="shared" si="18"/>
        <v>2.4218767326842458E-2</v>
      </c>
      <c r="M25" s="26">
        <f t="shared" si="18"/>
        <v>2.512391432858899E-2</v>
      </c>
      <c r="N25" s="27">
        <f t="shared" si="18"/>
        <v>2.5418029175073558E-2</v>
      </c>
      <c r="P25" s="4" t="s">
        <v>22</v>
      </c>
      <c r="Q25" s="26">
        <f t="shared" si="21"/>
        <v>0.20320284460851967</v>
      </c>
      <c r="R25" s="26">
        <f t="shared" si="19"/>
        <v>6.0124870852572343E-2</v>
      </c>
      <c r="S25" s="26">
        <f t="shared" si="19"/>
        <v>0.13867984309831649</v>
      </c>
      <c r="T25" s="26">
        <f t="shared" si="19"/>
        <v>-1.1127091768530217E-2</v>
      </c>
      <c r="U25" s="27">
        <f t="shared" si="19"/>
        <v>7.9516845249159029E-3</v>
      </c>
    </row>
    <row r="26" spans="2:28" x14ac:dyDescent="0.25">
      <c r="B26" s="8" t="s">
        <v>23</v>
      </c>
      <c r="C26" s="9">
        <f>C22+C18+C15</f>
        <v>6209368.0608272515</v>
      </c>
      <c r="D26" s="9">
        <f t="shared" ref="D26:G26" si="27">D22+D18+D15</f>
        <v>5915656.2338769455</v>
      </c>
      <c r="E26" s="9">
        <f t="shared" si="27"/>
        <v>5817560.4023039294</v>
      </c>
      <c r="F26" s="9">
        <f t="shared" si="27"/>
        <v>5671071.8988478165</v>
      </c>
      <c r="G26" s="9">
        <f t="shared" si="27"/>
        <v>5561230.1466017906</v>
      </c>
      <c r="I26" s="8" t="s">
        <v>23</v>
      </c>
      <c r="J26" s="28">
        <f t="shared" si="20"/>
        <v>1</v>
      </c>
      <c r="K26" s="28">
        <f t="shared" si="18"/>
        <v>1</v>
      </c>
      <c r="L26" s="28">
        <f t="shared" si="18"/>
        <v>0.999999999999999</v>
      </c>
      <c r="M26" s="28">
        <f t="shared" si="18"/>
        <v>1.0000000000000002</v>
      </c>
      <c r="N26" s="29">
        <f t="shared" si="18"/>
        <v>0.99999999999999933</v>
      </c>
      <c r="P26" s="8" t="s">
        <v>23</v>
      </c>
      <c r="Q26" s="28">
        <f t="shared" si="21"/>
        <v>0.11654578162378471</v>
      </c>
      <c r="R26" s="28">
        <f t="shared" si="19"/>
        <v>4.9649914622881264E-2</v>
      </c>
      <c r="S26" s="28">
        <f t="shared" si="19"/>
        <v>1.686202201427367E-2</v>
      </c>
      <c r="T26" s="28">
        <f t="shared" si="19"/>
        <v>2.5830831643286922E-2</v>
      </c>
      <c r="U26" s="29">
        <f t="shared" si="19"/>
        <v>1.9751340863521927E-2</v>
      </c>
    </row>
    <row r="27" spans="2:28" x14ac:dyDescent="0.25">
      <c r="I27" s="13"/>
      <c r="J27" s="13"/>
      <c r="K27" s="13"/>
      <c r="L27" s="13"/>
      <c r="M27" s="13"/>
      <c r="N27" s="13"/>
      <c r="P27" s="13"/>
    </row>
    <row r="28" spans="2:28" x14ac:dyDescent="0.25">
      <c r="B28" s="56" t="s">
        <v>45</v>
      </c>
      <c r="C28" s="56"/>
      <c r="D28" s="56"/>
      <c r="E28" s="56"/>
      <c r="F28" s="56"/>
      <c r="G28" s="56"/>
      <c r="I28" s="56" t="s">
        <v>46</v>
      </c>
      <c r="J28" s="56"/>
      <c r="K28" s="56"/>
      <c r="L28" s="56"/>
      <c r="M28" s="56"/>
      <c r="N28" s="56"/>
      <c r="P28" s="56" t="s">
        <v>49</v>
      </c>
      <c r="Q28" s="56"/>
      <c r="R28" s="56"/>
      <c r="S28" s="56"/>
      <c r="T28" s="56"/>
      <c r="U28" s="56"/>
      <c r="W28" s="56" t="s">
        <v>55</v>
      </c>
      <c r="X28" s="56"/>
      <c r="Y28" s="56"/>
      <c r="Z28" s="56"/>
      <c r="AA28" s="56"/>
      <c r="AB28" s="56"/>
    </row>
    <row r="29" spans="2:28" x14ac:dyDescent="0.25">
      <c r="B29" s="10" t="s">
        <v>44</v>
      </c>
      <c r="C29" s="2">
        <v>42826</v>
      </c>
      <c r="D29" s="2">
        <v>42455</v>
      </c>
      <c r="E29" s="2">
        <v>42094</v>
      </c>
      <c r="F29" s="2">
        <v>41727</v>
      </c>
      <c r="G29" s="2">
        <v>41363</v>
      </c>
      <c r="I29" s="10" t="s">
        <v>47</v>
      </c>
      <c r="J29" s="2">
        <v>43100</v>
      </c>
      <c r="K29" s="2">
        <v>42735</v>
      </c>
      <c r="L29" s="2">
        <v>42369</v>
      </c>
      <c r="M29" s="2">
        <v>42004</v>
      </c>
      <c r="N29" s="2">
        <v>41639</v>
      </c>
      <c r="P29" s="10"/>
      <c r="Q29" s="2" t="s">
        <v>54</v>
      </c>
      <c r="R29" s="2" t="s">
        <v>53</v>
      </c>
      <c r="S29" s="2" t="s">
        <v>52</v>
      </c>
      <c r="T29" s="2" t="s">
        <v>51</v>
      </c>
      <c r="U29" s="2" t="s">
        <v>50</v>
      </c>
      <c r="W29" s="35"/>
      <c r="X29" s="34">
        <v>2017</v>
      </c>
      <c r="Y29" s="34">
        <v>2016</v>
      </c>
      <c r="Z29" s="34">
        <v>2015</v>
      </c>
      <c r="AA29" s="34">
        <v>2014</v>
      </c>
      <c r="AB29" s="36" t="s">
        <v>67</v>
      </c>
    </row>
    <row r="30" spans="2:28" x14ac:dyDescent="0.25">
      <c r="B30" s="53" t="s">
        <v>0</v>
      </c>
      <c r="C30" s="53"/>
      <c r="D30" s="53"/>
      <c r="E30" s="53"/>
      <c r="F30" s="53"/>
      <c r="G30" s="53"/>
      <c r="I30" s="53" t="s">
        <v>0</v>
      </c>
      <c r="J30" s="53"/>
      <c r="K30" s="53"/>
      <c r="L30" s="53"/>
      <c r="M30" s="53"/>
      <c r="N30" s="53"/>
      <c r="P30" s="53" t="s">
        <v>0</v>
      </c>
      <c r="Q30" s="53"/>
      <c r="R30" s="53"/>
      <c r="S30" s="53"/>
      <c r="T30" s="53"/>
      <c r="U30" s="53"/>
      <c r="W30" s="37" t="s">
        <v>56</v>
      </c>
      <c r="X30" s="24">
        <f>+'Single Brand &amp; Segment IS'!C33/AVERAGE('Single Brand &amp; Segment BS'!C42:D42)</f>
        <v>0.28203608034736188</v>
      </c>
      <c r="Y30" s="24">
        <f>+'Single Brand &amp; Segment IS'!D33/AVERAGE('Single Brand &amp; Segment BS'!D42:E42)</f>
        <v>5.8398039764647129E-2</v>
      </c>
      <c r="Z30" s="24">
        <f>+'Single Brand &amp; Segment IS'!E33/AVERAGE('Single Brand &amp; Segment BS'!E42:F42)</f>
        <v>-0.20502736163084684</v>
      </c>
      <c r="AA30" s="24">
        <f>+'Single Brand &amp; Segment IS'!F33/AVERAGE('Single Brand &amp; Segment BS'!F42:G42)</f>
        <v>0.13914192270991968</v>
      </c>
      <c r="AB30" s="38">
        <f>AVERAGE(X30:AA30)</f>
        <v>6.8637170297770472E-2</v>
      </c>
    </row>
    <row r="31" spans="2:28" x14ac:dyDescent="0.25">
      <c r="B31" s="5" t="s">
        <v>1</v>
      </c>
      <c r="C31" s="6">
        <f>SUM(C32:C34)</f>
        <v>46895.936393901655</v>
      </c>
      <c r="D31" s="6">
        <f t="shared" ref="D31" si="28">SUM(D32:D34)</f>
        <v>47742.042490671971</v>
      </c>
      <c r="E31" s="6">
        <f t="shared" ref="E31" si="29">SUM(E32:E34)</f>
        <v>44938.629301154826</v>
      </c>
      <c r="F31" s="6">
        <f t="shared" ref="F31" si="30">SUM(F32:F34)</f>
        <v>72492.078536564819</v>
      </c>
      <c r="G31" s="6">
        <f t="shared" ref="G31" si="31">SUM(G32:G34)</f>
        <v>67106.977941293211</v>
      </c>
      <c r="I31" s="5" t="s">
        <v>1</v>
      </c>
      <c r="J31" s="24">
        <f>C31/C$40</f>
        <v>0.81365731578443334</v>
      </c>
      <c r="K31" s="24">
        <f t="shared" ref="K31:N40" si="32">D31/D$40</f>
        <v>0.7990480212271448</v>
      </c>
      <c r="L31" s="24">
        <f t="shared" si="32"/>
        <v>0.78531381746334328</v>
      </c>
      <c r="M31" s="24">
        <f t="shared" si="32"/>
        <v>0.88511552198250476</v>
      </c>
      <c r="N31" s="25">
        <f t="shared" si="32"/>
        <v>0.92130552391947318</v>
      </c>
      <c r="P31" s="5" t="s">
        <v>1</v>
      </c>
      <c r="Q31" s="24">
        <f>+C31/G31-1</f>
        <v>-0.30117645239624202</v>
      </c>
      <c r="R31" s="24">
        <f t="shared" ref="R31:U40" si="33">+C31/D31-1</f>
        <v>-1.7722452845112979E-2</v>
      </c>
      <c r="S31" s="24">
        <f t="shared" si="33"/>
        <v>6.2383148598729177E-2</v>
      </c>
      <c r="T31" s="24">
        <f t="shared" si="33"/>
        <v>-0.38008910479111324</v>
      </c>
      <c r="U31" s="25">
        <f>+F31/G31-1</f>
        <v>8.0246507300367753E-2</v>
      </c>
      <c r="W31" s="37" t="s">
        <v>57</v>
      </c>
      <c r="X31" s="24">
        <f>'Single Brand &amp; Segment IS'!C29/AVERAGE('Single Brand &amp; Segment BS'!C40:D40)</f>
        <v>9.4734470365898424E-2</v>
      </c>
      <c r="Y31" s="24">
        <f>'Single Brand &amp; Segment IS'!D29/AVERAGE('Single Brand &amp; Segment BS'!D40:E40)</f>
        <v>6.1169286034973725E-3</v>
      </c>
      <c r="Z31" s="24">
        <f>'Single Brand &amp; Segment IS'!E29/AVERAGE('Single Brand &amp; Segment BS'!E40:F40)</f>
        <v>-5.5056848838443743E-2</v>
      </c>
      <c r="AA31" s="24">
        <f>'Single Brand &amp; Segment IS'!F29/AVERAGE('Single Brand &amp; Segment BS'!F40:G40)</f>
        <v>3.1368807964343923E-2</v>
      </c>
      <c r="AB31" s="38">
        <f t="shared" ref="AB31:AB38" si="34">AVERAGE(X31:AA31)</f>
        <v>1.9290839523823995E-2</v>
      </c>
    </row>
    <row r="32" spans="2:28" x14ac:dyDescent="0.25">
      <c r="B32" s="4" t="s">
        <v>2</v>
      </c>
      <c r="C32" s="7">
        <v>4346.0125216562701</v>
      </c>
      <c r="D32" s="7">
        <v>4516.7882819955303</v>
      </c>
      <c r="E32" s="7">
        <v>1353.8545231554499</v>
      </c>
      <c r="F32" s="7">
        <v>2064.20642982543</v>
      </c>
      <c r="G32" s="7">
        <v>1975.6862728588599</v>
      </c>
      <c r="I32" s="4" t="s">
        <v>2</v>
      </c>
      <c r="J32" s="26">
        <f t="shared" ref="J32:J40" si="35">C32/C$40</f>
        <v>7.5404505265326563E-2</v>
      </c>
      <c r="K32" s="26">
        <f t="shared" si="32"/>
        <v>7.5596487932740833E-2</v>
      </c>
      <c r="L32" s="26">
        <f t="shared" si="32"/>
        <v>2.3658947333355773E-2</v>
      </c>
      <c r="M32" s="26">
        <f t="shared" si="32"/>
        <v>2.5203597255016121E-2</v>
      </c>
      <c r="N32" s="27">
        <f t="shared" si="32"/>
        <v>2.7124015006443996E-2</v>
      </c>
      <c r="P32" s="4" t="s">
        <v>2</v>
      </c>
      <c r="Q32" s="26">
        <f t="shared" ref="Q32:Q40" si="36">+C32/G32-1</f>
        <v>1.199748300810684</v>
      </c>
      <c r="R32" s="26">
        <f t="shared" si="33"/>
        <v>-3.7809113395904204E-2</v>
      </c>
      <c r="S32" s="26">
        <f t="shared" si="33"/>
        <v>2.3362434476846015</v>
      </c>
      <c r="T32" s="26">
        <f t="shared" si="33"/>
        <v>-0.34412832767411472</v>
      </c>
      <c r="U32" s="27">
        <f t="shared" si="33"/>
        <v>4.4804763885148313E-2</v>
      </c>
      <c r="W32" s="39" t="s">
        <v>58</v>
      </c>
      <c r="X32" s="26">
        <f>+X30-X31</f>
        <v>0.18730160998146345</v>
      </c>
      <c r="Y32" s="26">
        <f t="shared" ref="Y32:AA32" si="37">+Y30-Y31</f>
        <v>5.2281111161149758E-2</v>
      </c>
      <c r="Z32" s="26">
        <f t="shared" si="37"/>
        <v>-0.14997051279240309</v>
      </c>
      <c r="AA32" s="26">
        <f t="shared" si="37"/>
        <v>0.10777311474557576</v>
      </c>
      <c r="AB32" s="40">
        <f t="shared" si="34"/>
        <v>4.934633077394647E-2</v>
      </c>
    </row>
    <row r="33" spans="2:28" x14ac:dyDescent="0.25">
      <c r="B33" s="4" t="s">
        <v>3</v>
      </c>
      <c r="C33" s="7">
        <v>42435.982307755905</v>
      </c>
      <c r="D33" s="7">
        <v>43093.465352216699</v>
      </c>
      <c r="E33" s="7">
        <v>42632.2205860748</v>
      </c>
      <c r="F33" s="7">
        <v>69337.009945206999</v>
      </c>
      <c r="G33" s="7">
        <v>64246.382473662103</v>
      </c>
      <c r="I33" s="4" t="s">
        <v>3</v>
      </c>
      <c r="J33" s="26">
        <f t="shared" si="35"/>
        <v>0.73627589322844689</v>
      </c>
      <c r="K33" s="26">
        <f t="shared" si="32"/>
        <v>0.72124581230970752</v>
      </c>
      <c r="L33" s="26">
        <f t="shared" si="32"/>
        <v>0.745008746729384</v>
      </c>
      <c r="M33" s="26">
        <f t="shared" si="32"/>
        <v>0.84659268970198598</v>
      </c>
      <c r="N33" s="27">
        <f t="shared" si="32"/>
        <v>0.88203267202122304</v>
      </c>
      <c r="P33" s="4" t="s">
        <v>3</v>
      </c>
      <c r="Q33" s="26">
        <f t="shared" si="36"/>
        <v>-0.33948059526693819</v>
      </c>
      <c r="R33" s="26">
        <f t="shared" si="33"/>
        <v>-1.5257140243583933E-2</v>
      </c>
      <c r="S33" s="26">
        <f t="shared" si="33"/>
        <v>1.0819158838105691E-2</v>
      </c>
      <c r="T33" s="26">
        <f t="shared" si="33"/>
        <v>-0.38514480766095105</v>
      </c>
      <c r="U33" s="27">
        <f t="shared" si="33"/>
        <v>7.9236017275086335E-2</v>
      </c>
      <c r="W33" s="37" t="s">
        <v>59</v>
      </c>
      <c r="X33" s="24">
        <f>+'Single Brand &amp; Segment IS'!C33/'Single Brand &amp; Segment IS'!C20</f>
        <v>7.5803851498939187E-2</v>
      </c>
      <c r="Y33" s="24">
        <f>+'Single Brand &amp; Segment IS'!D33/'Single Brand &amp; Segment IS'!D20</f>
        <v>1.6652329011220879E-2</v>
      </c>
      <c r="Z33" s="24">
        <f>+'Single Brand &amp; Segment IS'!E33/'Single Brand &amp; Segment IS'!E20</f>
        <v>-7.7400914150076605E-2</v>
      </c>
      <c r="AA33" s="24">
        <f>+'Single Brand &amp; Segment IS'!F33/'Single Brand &amp; Segment IS'!F20</f>
        <v>4.7396631496242077E-2</v>
      </c>
      <c r="AB33" s="38">
        <f t="shared" si="34"/>
        <v>1.5612974464081384E-2</v>
      </c>
    </row>
    <row r="34" spans="2:28" x14ac:dyDescent="0.25">
      <c r="B34" s="4" t="s">
        <v>4</v>
      </c>
      <c r="C34" s="7">
        <v>113.94156448948399</v>
      </c>
      <c r="D34" s="7">
        <v>131.78885645973699</v>
      </c>
      <c r="E34" s="7">
        <v>952.55419192457202</v>
      </c>
      <c r="F34" s="7">
        <v>1090.8621615324</v>
      </c>
      <c r="G34" s="7">
        <v>884.90919477224395</v>
      </c>
      <c r="I34" s="4" t="s">
        <v>4</v>
      </c>
      <c r="J34" s="26">
        <f t="shared" si="35"/>
        <v>1.9769172906599296E-3</v>
      </c>
      <c r="K34" s="26">
        <f t="shared" si="32"/>
        <v>2.205720984696373E-3</v>
      </c>
      <c r="L34" s="26">
        <f t="shared" si="32"/>
        <v>1.6646123400603417E-2</v>
      </c>
      <c r="M34" s="26">
        <f t="shared" si="32"/>
        <v>1.3319235025502797E-2</v>
      </c>
      <c r="N34" s="27">
        <f t="shared" si="32"/>
        <v>1.2148836891806104E-2</v>
      </c>
      <c r="P34" s="4" t="s">
        <v>4</v>
      </c>
      <c r="Q34" s="26">
        <f t="shared" si="36"/>
        <v>-0.87123925803617619</v>
      </c>
      <c r="R34" s="26">
        <f t="shared" si="33"/>
        <v>-0.13542337682932659</v>
      </c>
      <c r="S34" s="26">
        <f t="shared" si="33"/>
        <v>-0.86164686736251039</v>
      </c>
      <c r="T34" s="26">
        <f t="shared" si="33"/>
        <v>-0.12678775970516609</v>
      </c>
      <c r="U34" s="27">
        <f t="shared" si="33"/>
        <v>0.23273909682130012</v>
      </c>
      <c r="W34" s="37" t="s">
        <v>60</v>
      </c>
      <c r="X34" s="42">
        <f>+'Single Brand &amp; Segment IS'!C20/AVERAGE('Single Brand &amp; Segment BS'!C31:D31)</f>
        <v>1.2981313447108989</v>
      </c>
      <c r="Y34" s="42">
        <f>+'Single Brand &amp; Segment IS'!D20/AVERAGE('Single Brand &amp; Segment BS'!D31:E31)</f>
        <v>1.3080394373241828</v>
      </c>
      <c r="Z34" s="42">
        <f>+'Single Brand &amp; Segment IS'!E20/AVERAGE('Single Brand &amp; Segment BS'!E31:F31)</f>
        <v>0.93070030183586372</v>
      </c>
      <c r="AA34" s="42">
        <f>+'Single Brand &amp; Segment IS'!F20/AVERAGE('Single Brand &amp; Segment BS'!F31:G31)</f>
        <v>0.80227739139715604</v>
      </c>
      <c r="AB34" s="43">
        <f t="shared" si="34"/>
        <v>1.0847871188170253</v>
      </c>
    </row>
    <row r="35" spans="2:28" x14ac:dyDescent="0.25">
      <c r="B35" s="5" t="s">
        <v>5</v>
      </c>
      <c r="C35" s="6">
        <f>SUM(C36:C38)</f>
        <v>10740.043132307206</v>
      </c>
      <c r="D35" s="6">
        <f t="shared" ref="D35" si="38">SUM(D36:D38)</f>
        <v>12006.609933686357</v>
      </c>
      <c r="E35" s="6">
        <f t="shared" ref="E35" si="39">SUM(E36:E38)</f>
        <v>12285.156021140818</v>
      </c>
      <c r="F35" s="6">
        <f t="shared" ref="F35" si="40">SUM(F36:F38)</f>
        <v>9409.1837689421227</v>
      </c>
      <c r="G35" s="6">
        <f t="shared" ref="G35" si="41">SUM(G36:G38)</f>
        <v>5732.0273604471668</v>
      </c>
      <c r="I35" s="5" t="s">
        <v>5</v>
      </c>
      <c r="J35" s="24">
        <f t="shared" si="35"/>
        <v>0.18634268421556671</v>
      </c>
      <c r="K35" s="24">
        <f t="shared" si="32"/>
        <v>0.2009519787728552</v>
      </c>
      <c r="L35" s="24">
        <f t="shared" si="32"/>
        <v>0.21468618253665667</v>
      </c>
      <c r="M35" s="24">
        <f t="shared" si="32"/>
        <v>0.11488447801749523</v>
      </c>
      <c r="N35" s="25">
        <f t="shared" si="32"/>
        <v>7.869447608052671E-2</v>
      </c>
      <c r="P35" s="5" t="s">
        <v>5</v>
      </c>
      <c r="Q35" s="24">
        <f t="shared" si="36"/>
        <v>0.87369013735296508</v>
      </c>
      <c r="R35" s="24">
        <f t="shared" si="33"/>
        <v>-0.10548912710369696</v>
      </c>
      <c r="S35" s="24">
        <f t="shared" si="33"/>
        <v>-2.2673386237433757E-2</v>
      </c>
      <c r="T35" s="24">
        <f t="shared" si="33"/>
        <v>0.30565587013952444</v>
      </c>
      <c r="U35" s="25">
        <f t="shared" si="33"/>
        <v>0.64151061697097234</v>
      </c>
      <c r="W35" s="39" t="s">
        <v>61</v>
      </c>
      <c r="X35" s="44">
        <f>+C39/C49</f>
        <v>0.31028936369477123</v>
      </c>
      <c r="Y35" s="44">
        <f t="shared" ref="Y35:AA35" si="42">+D39/D49</f>
        <v>0.31532624615036631</v>
      </c>
      <c r="Z35" s="44">
        <f t="shared" si="42"/>
        <v>0.47823150724725394</v>
      </c>
      <c r="AA35" s="44">
        <f t="shared" si="42"/>
        <v>0.22839767911279571</v>
      </c>
      <c r="AB35" s="45">
        <f t="shared" si="34"/>
        <v>0.33306119905129677</v>
      </c>
    </row>
    <row r="36" spans="2:28" x14ac:dyDescent="0.25">
      <c r="B36" s="4" t="s">
        <v>6</v>
      </c>
      <c r="C36" s="7">
        <v>367.165518567204</v>
      </c>
      <c r="D36" s="7">
        <v>471.02550895178302</v>
      </c>
      <c r="E36" s="7">
        <v>380.752020896673</v>
      </c>
      <c r="F36" s="7">
        <v>471.587750334144</v>
      </c>
      <c r="G36" s="7">
        <v>359.54823250114902</v>
      </c>
      <c r="I36" s="4" t="s">
        <v>6</v>
      </c>
      <c r="J36" s="26">
        <f t="shared" si="35"/>
        <v>6.3704221145446573E-3</v>
      </c>
      <c r="K36" s="26">
        <f t="shared" si="32"/>
        <v>7.8834499162654826E-3</v>
      </c>
      <c r="L36" s="26">
        <f t="shared" si="32"/>
        <v>6.6537370562293726E-3</v>
      </c>
      <c r="M36" s="26">
        <f t="shared" si="32"/>
        <v>5.7580034429143955E-3</v>
      </c>
      <c r="N36" s="27">
        <f t="shared" si="32"/>
        <v>4.9362045927411656E-3</v>
      </c>
      <c r="P36" s="4" t="s">
        <v>6</v>
      </c>
      <c r="Q36" s="26"/>
      <c r="R36" s="26"/>
      <c r="S36" s="26"/>
      <c r="T36" s="26"/>
      <c r="U36" s="27"/>
      <c r="W36" s="39" t="s">
        <v>62</v>
      </c>
      <c r="X36" s="44">
        <f>+C35/C49</f>
        <v>0.65756292670564909</v>
      </c>
      <c r="Y36" s="44">
        <f t="shared" ref="Y36" si="43">+D35/D49</f>
        <v>0.60015945333739973</v>
      </c>
      <c r="Z36" s="44">
        <f>+E35/E49</f>
        <v>1.0876594171194769</v>
      </c>
      <c r="AA36" s="44">
        <f t="shared" ref="AA36" si="44">+F35/F49</f>
        <v>0.62151727028063708</v>
      </c>
      <c r="AB36" s="45">
        <f t="shared" si="34"/>
        <v>0.7417247668607907</v>
      </c>
    </row>
    <row r="37" spans="2:28" x14ac:dyDescent="0.25">
      <c r="B37" s="4" t="s">
        <v>7</v>
      </c>
      <c r="C37" s="7">
        <v>241.751471442103</v>
      </c>
      <c r="D37" s="7">
        <v>893.52588306367397</v>
      </c>
      <c r="E37" s="7">
        <v>261.10887717604601</v>
      </c>
      <c r="F37" s="7">
        <v>120.591855494738</v>
      </c>
      <c r="G37" s="7">
        <v>213.46668830382799</v>
      </c>
      <c r="I37" s="4" t="s">
        <v>7</v>
      </c>
      <c r="J37" s="26">
        <f t="shared" si="35"/>
        <v>4.1944541140689932E-3</v>
      </c>
      <c r="K37" s="26">
        <f t="shared" si="32"/>
        <v>1.4954745367602657E-2</v>
      </c>
      <c r="L37" s="26">
        <f t="shared" si="32"/>
        <v>4.5629431136970282E-3</v>
      </c>
      <c r="M37" s="26">
        <f t="shared" si="32"/>
        <v>1.4724053341804177E-3</v>
      </c>
      <c r="N37" s="27">
        <f t="shared" si="32"/>
        <v>2.930664517170823E-3</v>
      </c>
      <c r="P37" s="4" t="s">
        <v>7</v>
      </c>
      <c r="Q37" s="26">
        <f t="shared" si="36"/>
        <v>0.13250209371317534</v>
      </c>
      <c r="R37" s="26">
        <f t="shared" si="33"/>
        <v>-0.72944099770988347</v>
      </c>
      <c r="S37" s="26">
        <f t="shared" si="33"/>
        <v>2.4220432975215811</v>
      </c>
      <c r="T37" s="26">
        <f t="shared" si="33"/>
        <v>1.1652281251070016</v>
      </c>
      <c r="U37" s="27">
        <f t="shared" si="33"/>
        <v>-0.43507881040858642</v>
      </c>
      <c r="W37" s="39" t="s">
        <v>63</v>
      </c>
      <c r="X37" s="44">
        <f>+(C39+C37+C36)/C49</f>
        <v>0.34757052105501163</v>
      </c>
      <c r="Y37" s="44">
        <f t="shared" ref="Y37:AA37" si="45">+(D39+D37+D36)/D49</f>
        <v>0.38353437667229667</v>
      </c>
      <c r="Z37" s="44">
        <f t="shared" si="45"/>
        <v>0.53505830285881895</v>
      </c>
      <c r="AA37" s="44">
        <f t="shared" si="45"/>
        <v>0.26751370247557571</v>
      </c>
      <c r="AB37" s="45">
        <f t="shared" si="34"/>
        <v>0.38341922576542575</v>
      </c>
    </row>
    <row r="38" spans="2:28" x14ac:dyDescent="0.25">
      <c r="B38" s="4" t="s">
        <v>8</v>
      </c>
      <c r="C38" s="7">
        <v>10131.126142297899</v>
      </c>
      <c r="D38" s="7">
        <v>10642.0585416709</v>
      </c>
      <c r="E38" s="7">
        <v>11643.295123068099</v>
      </c>
      <c r="F38" s="7">
        <v>8817.0041631132408</v>
      </c>
      <c r="G38" s="7">
        <v>5159.0124396421897</v>
      </c>
      <c r="I38" s="4" t="s">
        <v>8</v>
      </c>
      <c r="J38" s="26">
        <f t="shared" si="35"/>
        <v>0.17577780798695306</v>
      </c>
      <c r="K38" s="26">
        <f t="shared" si="32"/>
        <v>0.17811378348898704</v>
      </c>
      <c r="L38" s="26">
        <f t="shared" si="32"/>
        <v>0.20346950236673028</v>
      </c>
      <c r="M38" s="26">
        <f t="shared" si="32"/>
        <v>0.10765406924040041</v>
      </c>
      <c r="N38" s="27">
        <f t="shared" si="32"/>
        <v>7.0827606970614715E-2</v>
      </c>
      <c r="P38" s="4" t="s">
        <v>8</v>
      </c>
      <c r="Q38" s="26">
        <f t="shared" si="36"/>
        <v>0.96377238101805318</v>
      </c>
      <c r="R38" s="26">
        <f t="shared" si="33"/>
        <v>-4.801067362788447E-2</v>
      </c>
      <c r="S38" s="26">
        <f t="shared" si="33"/>
        <v>-8.5992545135570309E-2</v>
      </c>
      <c r="T38" s="26">
        <f t="shared" si="33"/>
        <v>0.32055003124291481</v>
      </c>
      <c r="U38" s="27">
        <f t="shared" si="33"/>
        <v>0.7090488279041165</v>
      </c>
      <c r="W38" s="37" t="s">
        <v>64</v>
      </c>
      <c r="X38" s="42">
        <f>+'Single Brand &amp; Segment IS'!C20/AVERAGE('Single Brand &amp; Segment BS'!C37:D37)</f>
        <v>108.21366805438915</v>
      </c>
      <c r="Y38" s="42">
        <f>+'Single Brand &amp; Segment IS'!D20/AVERAGE('Single Brand &amp; Segment BS'!D37:E37)</f>
        <v>104.99421804713309</v>
      </c>
      <c r="Z38" s="42">
        <f>+'Single Brand &amp; Segment IS'!E20/AVERAGE('Single Brand &amp; Segment BS'!E37:F37)</f>
        <v>286.33111198041524</v>
      </c>
      <c r="AA38" s="42">
        <f>+'Single Brand &amp; Segment IS'!F20/AVERAGE('Single Brand &amp; Segment BS'!F37:G37)</f>
        <v>335.26209388044686</v>
      </c>
      <c r="AB38" s="43">
        <f t="shared" si="34"/>
        <v>208.70027299059609</v>
      </c>
    </row>
    <row r="39" spans="2:28" x14ac:dyDescent="0.25">
      <c r="B39" s="4" t="s">
        <v>9</v>
      </c>
      <c r="C39" s="7">
        <v>5067.9881943371292</v>
      </c>
      <c r="D39" s="7">
        <v>6308.3222605719602</v>
      </c>
      <c r="E39" s="7">
        <v>5401.6437391011696</v>
      </c>
      <c r="F39" s="7">
        <v>3457.7248902541401</v>
      </c>
      <c r="G39" s="7">
        <v>1033.0972335666399</v>
      </c>
      <c r="I39" s="4" t="s">
        <v>9</v>
      </c>
      <c r="J39" s="26">
        <f>C39/C$40</f>
        <v>8.7930980543716772E-2</v>
      </c>
      <c r="K39" s="26">
        <f t="shared" si="32"/>
        <v>0.10558099646779956</v>
      </c>
      <c r="L39" s="26">
        <f t="shared" si="32"/>
        <v>9.4395079051098188E-2</v>
      </c>
      <c r="M39" s="26">
        <f t="shared" si="32"/>
        <v>4.2218212429451736E-2</v>
      </c>
      <c r="N39" s="27">
        <f t="shared" si="32"/>
        <v>1.4183296837827019E-2</v>
      </c>
      <c r="P39" s="4" t="s">
        <v>9</v>
      </c>
      <c r="Q39" s="26">
        <f t="shared" si="36"/>
        <v>3.9056255594069587</v>
      </c>
      <c r="R39" s="26">
        <f t="shared" si="33"/>
        <v>-0.19661869115138908</v>
      </c>
      <c r="S39" s="26">
        <f t="shared" si="33"/>
        <v>0.16785233630044272</v>
      </c>
      <c r="T39" s="26">
        <f t="shared" si="33"/>
        <v>0.56219592667019636</v>
      </c>
      <c r="U39" s="27">
        <f t="shared" si="33"/>
        <v>2.3469501010246385</v>
      </c>
      <c r="W39" s="39" t="s">
        <v>65</v>
      </c>
      <c r="X39" s="44">
        <f>+(C49+C45)/C42</f>
        <v>2.0752249543712877</v>
      </c>
      <c r="Y39" s="44">
        <f t="shared" ref="Y39:AA39" si="46">+(D49+D45)/D42</f>
        <v>3.1848182354767061</v>
      </c>
      <c r="Z39" s="44">
        <f t="shared" si="46"/>
        <v>1.8200845352780597</v>
      </c>
      <c r="AA39" s="44">
        <f t="shared" si="46"/>
        <v>2.9059822113019402</v>
      </c>
      <c r="AB39" s="45">
        <f>AVERAGE(X39:AA39)</f>
        <v>2.4965274841069984</v>
      </c>
    </row>
    <row r="40" spans="2:28" x14ac:dyDescent="0.25">
      <c r="B40" s="8" t="s">
        <v>10</v>
      </c>
      <c r="C40" s="9">
        <f>C35+C31</f>
        <v>57635.979526208859</v>
      </c>
      <c r="D40" s="9">
        <f t="shared" ref="D40:G40" si="47">D35+D31</f>
        <v>59748.652424358326</v>
      </c>
      <c r="E40" s="9">
        <f t="shared" si="47"/>
        <v>57223.785322295647</v>
      </c>
      <c r="F40" s="9">
        <f t="shared" si="47"/>
        <v>81901.262305506942</v>
      </c>
      <c r="G40" s="9">
        <f t="shared" si="47"/>
        <v>72839.005301740384</v>
      </c>
      <c r="I40" s="8" t="s">
        <v>10</v>
      </c>
      <c r="J40" s="28">
        <f t="shared" si="35"/>
        <v>1</v>
      </c>
      <c r="K40" s="28">
        <f t="shared" si="32"/>
        <v>1</v>
      </c>
      <c r="L40" s="28">
        <f t="shared" si="32"/>
        <v>1</v>
      </c>
      <c r="M40" s="28">
        <f t="shared" si="32"/>
        <v>1</v>
      </c>
      <c r="N40" s="29">
        <f t="shared" si="32"/>
        <v>1</v>
      </c>
      <c r="P40" s="8" t="s">
        <v>10</v>
      </c>
      <c r="Q40" s="28">
        <f t="shared" si="36"/>
        <v>-0.20872094165141308</v>
      </c>
      <c r="R40" s="28">
        <f t="shared" si="33"/>
        <v>-3.535933970768812E-2</v>
      </c>
      <c r="S40" s="28">
        <f t="shared" si="33"/>
        <v>4.4122685834957043E-2</v>
      </c>
      <c r="T40" s="28">
        <f t="shared" si="33"/>
        <v>-0.30130765129308645</v>
      </c>
      <c r="U40" s="29">
        <f t="shared" si="33"/>
        <v>0.12441489235369918</v>
      </c>
      <c r="W40" s="41" t="s">
        <v>66</v>
      </c>
      <c r="X40" s="46">
        <f>+C31/C42</f>
        <v>2.5021792818070456</v>
      </c>
      <c r="Y40" s="46">
        <f t="shared" ref="Y40:AA40" si="48">+D31/D42</f>
        <v>3.34387073025293</v>
      </c>
      <c r="Z40" s="46">
        <f t="shared" si="48"/>
        <v>2.2146513519685485</v>
      </c>
      <c r="AA40" s="46">
        <f t="shared" si="48"/>
        <v>3.4572454838108939</v>
      </c>
      <c r="AB40" s="47">
        <f>AVERAGE(X40:AA40)</f>
        <v>2.8794867119598546</v>
      </c>
    </row>
    <row r="41" spans="2:28" x14ac:dyDescent="0.25">
      <c r="B41" s="53" t="s">
        <v>11</v>
      </c>
      <c r="C41" s="53"/>
      <c r="D41" s="53"/>
      <c r="E41" s="53"/>
      <c r="F41" s="53"/>
      <c r="G41" s="53"/>
      <c r="I41" s="53" t="s">
        <v>11</v>
      </c>
      <c r="J41" s="53"/>
      <c r="K41" s="53"/>
      <c r="L41" s="53"/>
      <c r="M41" s="53"/>
      <c r="N41" s="53"/>
      <c r="P41" s="53" t="s">
        <v>11</v>
      </c>
      <c r="Q41" s="53"/>
      <c r="R41" s="53"/>
      <c r="S41" s="53"/>
      <c r="T41" s="53"/>
      <c r="U41" s="53"/>
    </row>
    <row r="42" spans="2:28" x14ac:dyDescent="0.25">
      <c r="B42" s="5" t="s">
        <v>12</v>
      </c>
      <c r="C42" s="6">
        <f>C43+C44</f>
        <v>18742.036885555994</v>
      </c>
      <c r="D42" s="6">
        <f t="shared" ref="D42" si="49">D43+D44</f>
        <v>14277.478509781018</v>
      </c>
      <c r="E42" s="6">
        <f t="shared" ref="E42" si="50">E43+E44</f>
        <v>20291.514175000953</v>
      </c>
      <c r="F42" s="6">
        <f t="shared" ref="F42" si="51">F43+F44</f>
        <v>20968.160599535266</v>
      </c>
      <c r="G42" s="6">
        <f t="shared" ref="G42" si="52">G43+G44</f>
        <v>17182.01257256098</v>
      </c>
      <c r="I42" s="5" t="s">
        <v>12</v>
      </c>
      <c r="J42" s="24">
        <f>C42/C$40</f>
        <v>0.32517946323846914</v>
      </c>
      <c r="K42" s="24">
        <f t="shared" ref="K42:N53" si="53">D42/D$40</f>
        <v>0.23895900460443484</v>
      </c>
      <c r="L42" s="24">
        <f t="shared" si="53"/>
        <v>0.3545992992374612</v>
      </c>
      <c r="M42" s="24">
        <f t="shared" si="53"/>
        <v>0.25601755100330598</v>
      </c>
      <c r="N42" s="25">
        <f t="shared" si="53"/>
        <v>0.23589026925042922</v>
      </c>
      <c r="P42" s="5" t="s">
        <v>12</v>
      </c>
      <c r="Q42" s="24">
        <f>+C42/G42-1</f>
        <v>9.079403861491242E-2</v>
      </c>
      <c r="R42" s="24">
        <f t="shared" ref="R42:U53" si="54">+C42/D42-1</f>
        <v>0.31269935883401656</v>
      </c>
      <c r="S42" s="24">
        <f t="shared" si="54"/>
        <v>-0.2963818083437656</v>
      </c>
      <c r="T42" s="24">
        <f t="shared" si="54"/>
        <v>-3.2270185137236562E-2</v>
      </c>
      <c r="U42" s="25">
        <f>+F42/G42-1</f>
        <v>0.22035532863132801</v>
      </c>
    </row>
    <row r="43" spans="2:28" x14ac:dyDescent="0.25">
      <c r="B43" s="4" t="s">
        <v>13</v>
      </c>
      <c r="C43" s="7">
        <v>423.189288650393</v>
      </c>
      <c r="D43" s="7">
        <v>580.02450436341792</v>
      </c>
      <c r="E43" s="7">
        <v>596.01199963975</v>
      </c>
      <c r="F43" s="7">
        <v>670.23195117366299</v>
      </c>
      <c r="G43" s="7">
        <v>608.97957335507908</v>
      </c>
      <c r="I43" s="4" t="s">
        <v>13</v>
      </c>
      <c r="J43" s="26">
        <f t="shared" ref="J43:J53" si="55">C43/C$40</f>
        <v>7.3424498399989151E-3</v>
      </c>
      <c r="K43" s="26">
        <f t="shared" si="53"/>
        <v>9.7077420297926841E-3</v>
      </c>
      <c r="L43" s="26">
        <f t="shared" si="53"/>
        <v>1.0415459171092805E-2</v>
      </c>
      <c r="M43" s="26">
        <f t="shared" si="53"/>
        <v>8.1834141783257638E-3</v>
      </c>
      <c r="N43" s="27">
        <f t="shared" si="53"/>
        <v>8.360624514740983E-3</v>
      </c>
      <c r="P43" s="4" t="s">
        <v>13</v>
      </c>
      <c r="Q43" s="26">
        <f t="shared" ref="Q43:Q53" si="56">+C43/G43-1</f>
        <v>-0.30508459205142657</v>
      </c>
      <c r="R43" s="26">
        <f t="shared" si="54"/>
        <v>-0.27039412047798395</v>
      </c>
      <c r="S43" s="26">
        <f t="shared" si="54"/>
        <v>-2.682411643724536E-2</v>
      </c>
      <c r="T43" s="26">
        <f t="shared" si="54"/>
        <v>-0.11073771013742961</v>
      </c>
      <c r="U43" s="27">
        <f t="shared" si="54"/>
        <v>0.10058199075729801</v>
      </c>
    </row>
    <row r="44" spans="2:28" x14ac:dyDescent="0.25">
      <c r="B44" s="4" t="s">
        <v>14</v>
      </c>
      <c r="C44" s="7">
        <v>18318.847596905602</v>
      </c>
      <c r="D44" s="7">
        <v>13697.4540054176</v>
      </c>
      <c r="E44" s="7">
        <v>19695.502175361202</v>
      </c>
      <c r="F44" s="7">
        <v>20297.928648361602</v>
      </c>
      <c r="G44" s="7">
        <v>16573.032999205901</v>
      </c>
      <c r="I44" s="4" t="s">
        <v>14</v>
      </c>
      <c r="J44" s="26">
        <f t="shared" si="55"/>
        <v>0.31783701339847026</v>
      </c>
      <c r="K44" s="26">
        <f t="shared" si="53"/>
        <v>0.22925126257464215</v>
      </c>
      <c r="L44" s="26">
        <f t="shared" si="53"/>
        <v>0.34418384006636837</v>
      </c>
      <c r="M44" s="26">
        <f t="shared" si="53"/>
        <v>0.24783413682498021</v>
      </c>
      <c r="N44" s="27">
        <f t="shared" si="53"/>
        <v>0.22752964473568824</v>
      </c>
      <c r="P44" s="4" t="s">
        <v>14</v>
      </c>
      <c r="Q44" s="26">
        <f t="shared" si="56"/>
        <v>0.10534068192486856</v>
      </c>
      <c r="R44" s="26">
        <f t="shared" si="54"/>
        <v>0.33739069973588909</v>
      </c>
      <c r="S44" s="26">
        <f t="shared" si="54"/>
        <v>-0.30453898136433788</v>
      </c>
      <c r="T44" s="26">
        <f t="shared" si="54"/>
        <v>-2.9679209314248278E-2</v>
      </c>
      <c r="U44" s="27">
        <f t="shared" si="54"/>
        <v>0.22475642505111648</v>
      </c>
    </row>
    <row r="45" spans="2:28" x14ac:dyDescent="0.25">
      <c r="B45" s="5" t="s">
        <v>15</v>
      </c>
      <c r="C45" s="6">
        <f>C46+C47</f>
        <v>22560.839455967351</v>
      </c>
      <c r="D45" s="6">
        <f t="shared" ref="D45" si="57">D46+D47</f>
        <v>25465.473984468234</v>
      </c>
      <c r="E45" s="6">
        <f t="shared" ref="E45" si="58">E46+E47</f>
        <v>25637.231700409418</v>
      </c>
      <c r="F45" s="6">
        <f t="shared" ref="F45" si="59">F46+F47</f>
        <v>45794.047300140737</v>
      </c>
      <c r="G45" s="6">
        <f t="shared" ref="G45" si="60">G46+G47</f>
        <v>44114.90395179332</v>
      </c>
      <c r="I45" s="5" t="s">
        <v>15</v>
      </c>
      <c r="J45" s="24">
        <f t="shared" si="55"/>
        <v>0.39143673173296623</v>
      </c>
      <c r="K45" s="24">
        <f t="shared" si="53"/>
        <v>0.42621001396989616</v>
      </c>
      <c r="L45" s="24">
        <f t="shared" si="53"/>
        <v>0.44801705367821215</v>
      </c>
      <c r="M45" s="24">
        <f t="shared" si="53"/>
        <v>0.55913725882905718</v>
      </c>
      <c r="N45" s="25">
        <f t="shared" si="53"/>
        <v>0.60564945620885979</v>
      </c>
      <c r="P45" s="5" t="s">
        <v>15</v>
      </c>
      <c r="Q45" s="24">
        <f t="shared" si="56"/>
        <v>-0.48858917429309678</v>
      </c>
      <c r="R45" s="24">
        <f t="shared" si="54"/>
        <v>-0.11406167151149282</v>
      </c>
      <c r="S45" s="24">
        <f t="shared" si="54"/>
        <v>-6.6995422106530533E-3</v>
      </c>
      <c r="T45" s="24">
        <f t="shared" si="54"/>
        <v>-0.44016235270974557</v>
      </c>
      <c r="U45" s="25">
        <f t="shared" si="54"/>
        <v>3.8062949206062013E-2</v>
      </c>
    </row>
    <row r="46" spans="2:28" x14ac:dyDescent="0.25">
      <c r="B46" s="4" t="s">
        <v>16</v>
      </c>
      <c r="C46" s="7">
        <v>18753.382352753801</v>
      </c>
      <c r="D46" s="7">
        <v>22505.622236988202</v>
      </c>
      <c r="E46" s="7">
        <v>22635.627352345</v>
      </c>
      <c r="F46" s="7">
        <v>43285.028379734395</v>
      </c>
      <c r="G46" s="7">
        <v>42529.117277593497</v>
      </c>
      <c r="I46" s="4" t="s">
        <v>16</v>
      </c>
      <c r="J46" s="26">
        <f t="shared" si="55"/>
        <v>0.32537631019571828</v>
      </c>
      <c r="K46" s="26">
        <f t="shared" si="53"/>
        <v>0.37667162896234813</v>
      </c>
      <c r="L46" s="26">
        <f t="shared" si="53"/>
        <v>0.39556326490561017</v>
      </c>
      <c r="M46" s="26">
        <f t="shared" si="53"/>
        <v>0.52850257934087985</v>
      </c>
      <c r="N46" s="27">
        <f t="shared" si="53"/>
        <v>0.58387833690772994</v>
      </c>
      <c r="P46" s="4" t="s">
        <v>16</v>
      </c>
      <c r="Q46" s="26">
        <f t="shared" si="56"/>
        <v>-0.55904604766781651</v>
      </c>
      <c r="R46" s="26">
        <f t="shared" si="54"/>
        <v>-0.16672455641184447</v>
      </c>
      <c r="S46" s="26">
        <f t="shared" si="54"/>
        <v>-5.7433846799624932E-3</v>
      </c>
      <c r="T46" s="26">
        <f t="shared" si="54"/>
        <v>-0.47705642806179216</v>
      </c>
      <c r="U46" s="27">
        <f t="shared" si="54"/>
        <v>1.7773966414749598E-2</v>
      </c>
    </row>
    <row r="47" spans="2:28" x14ac:dyDescent="0.25">
      <c r="B47" s="4" t="s">
        <v>17</v>
      </c>
      <c r="C47" s="7">
        <v>3807.45710321355</v>
      </c>
      <c r="D47" s="7">
        <v>2959.8517474800301</v>
      </c>
      <c r="E47" s="7">
        <v>3001.6043480644198</v>
      </c>
      <c r="F47" s="7">
        <v>2509.0189204063399</v>
      </c>
      <c r="G47" s="7">
        <v>1585.78667419982</v>
      </c>
      <c r="I47" s="4" t="s">
        <v>17</v>
      </c>
      <c r="J47" s="26">
        <f t="shared" si="55"/>
        <v>6.6060421537247963E-2</v>
      </c>
      <c r="K47" s="26">
        <f t="shared" si="53"/>
        <v>4.9538385007548022E-2</v>
      </c>
      <c r="L47" s="26">
        <f t="shared" si="53"/>
        <v>5.2453788772602025E-2</v>
      </c>
      <c r="M47" s="26">
        <f t="shared" si="53"/>
        <v>3.0634679488177271E-2</v>
      </c>
      <c r="N47" s="27">
        <f t="shared" si="53"/>
        <v>2.1771119301129856E-2</v>
      </c>
      <c r="P47" s="4" t="s">
        <v>17</v>
      </c>
      <c r="Q47" s="26">
        <f t="shared" si="56"/>
        <v>1.4009894679779507</v>
      </c>
      <c r="R47" s="26">
        <f t="shared" si="54"/>
        <v>0.28636750352620099</v>
      </c>
      <c r="S47" s="26">
        <f t="shared" si="54"/>
        <v>-1.3910094650320559E-2</v>
      </c>
      <c r="T47" s="26">
        <f t="shared" si="54"/>
        <v>0.19632591195378657</v>
      </c>
      <c r="U47" s="27">
        <f t="shared" si="54"/>
        <v>0.58219195635023113</v>
      </c>
    </row>
    <row r="48" spans="2:28" x14ac:dyDescent="0.25">
      <c r="B48" s="4" t="s">
        <v>18</v>
      </c>
      <c r="C48" s="7">
        <v>3055.1272313873801</v>
      </c>
      <c r="D48" s="7">
        <v>2515.7007893274999</v>
      </c>
      <c r="E48" s="7">
        <v>492.76428820681599</v>
      </c>
      <c r="F48" s="7">
        <v>265.07473869693303</v>
      </c>
      <c r="G48" s="7">
        <v>217.15191969871501</v>
      </c>
      <c r="I48" s="4" t="s">
        <v>18</v>
      </c>
      <c r="J48" s="26">
        <f t="shared" si="55"/>
        <v>5.3007292606142307E-2</v>
      </c>
      <c r="K48" s="26">
        <f t="shared" si="53"/>
        <v>4.2104728512703644E-2</v>
      </c>
      <c r="L48" s="26">
        <f t="shared" si="53"/>
        <v>8.6111795196957049E-3</v>
      </c>
      <c r="M48" s="26">
        <f t="shared" si="53"/>
        <v>3.2365159123940597E-3</v>
      </c>
      <c r="N48" s="27">
        <f t="shared" si="53"/>
        <v>2.9812587198184389E-3</v>
      </c>
      <c r="P48" s="4" t="s">
        <v>18</v>
      </c>
      <c r="Q48" s="26">
        <f t="shared" ref="Q48" si="61">+C48/G48-1</f>
        <v>13.069077702035433</v>
      </c>
      <c r="R48" s="26">
        <f t="shared" ref="R48" si="62">+C48/D48-1</f>
        <v>0.21442392686297174</v>
      </c>
      <c r="S48" s="26">
        <f t="shared" ref="S48" si="63">+D48/E48-1</f>
        <v>4.1052822810723777</v>
      </c>
      <c r="T48" s="26">
        <f t="shared" ref="T48" si="64">+E48/F48-1</f>
        <v>0.85896359128436783</v>
      </c>
      <c r="U48" s="27">
        <f t="shared" ref="U48" si="65">+F48/G48-1</f>
        <v>0.22068798224168584</v>
      </c>
    </row>
    <row r="49" spans="2:21" x14ac:dyDescent="0.25">
      <c r="B49" s="5" t="s">
        <v>19</v>
      </c>
      <c r="C49" s="6">
        <f>SUM(C50:C52)</f>
        <v>16333.103184685579</v>
      </c>
      <c r="D49" s="6">
        <f t="shared" ref="D49" si="66">SUM(D50:D52)</f>
        <v>20005.699930109138</v>
      </c>
      <c r="E49" s="6">
        <f t="shared" ref="E49" si="67">SUM(E50:E52)</f>
        <v>11295.039446885348</v>
      </c>
      <c r="F49" s="6">
        <f t="shared" ref="F49" si="68">SUM(F50:F52)</f>
        <v>15139.054405830979</v>
      </c>
      <c r="G49" s="6">
        <f t="shared" ref="G49" si="69">SUM(G50:G52)</f>
        <v>11542.08877738607</v>
      </c>
      <c r="I49" s="5" t="s">
        <v>19</v>
      </c>
      <c r="J49" s="24">
        <f t="shared" si="55"/>
        <v>0.28338380502856575</v>
      </c>
      <c r="K49" s="24">
        <f t="shared" si="53"/>
        <v>0.33483098142567003</v>
      </c>
      <c r="L49" s="24">
        <f t="shared" si="53"/>
        <v>0.19738364708432793</v>
      </c>
      <c r="M49" s="24">
        <f t="shared" si="53"/>
        <v>0.18484519016763734</v>
      </c>
      <c r="N49" s="25">
        <f t="shared" si="53"/>
        <v>0.15846027454071079</v>
      </c>
      <c r="P49" s="5" t="s">
        <v>19</v>
      </c>
      <c r="Q49" s="24">
        <f t="shared" si="56"/>
        <v>0.41509076040779913</v>
      </c>
      <c r="R49" s="24">
        <f t="shared" si="54"/>
        <v>-0.18357751831997637</v>
      </c>
      <c r="S49" s="24">
        <f t="shared" si="54"/>
        <v>0.77119345392156102</v>
      </c>
      <c r="T49" s="24">
        <f t="shared" si="54"/>
        <v>-0.25391380834625077</v>
      </c>
      <c r="U49" s="25">
        <f t="shared" si="54"/>
        <v>0.31163905405859404</v>
      </c>
    </row>
    <row r="50" spans="2:21" x14ac:dyDescent="0.25">
      <c r="B50" s="4" t="s">
        <v>20</v>
      </c>
      <c r="C50" s="7">
        <v>4011.4700466240597</v>
      </c>
      <c r="D50" s="7">
        <v>6751.5442254630298</v>
      </c>
      <c r="E50" s="7">
        <v>852.74895887231798</v>
      </c>
      <c r="F50" s="7">
        <v>5636.66151067805</v>
      </c>
      <c r="G50" s="7">
        <v>3741.7846504085101</v>
      </c>
      <c r="I50" s="4" t="s">
        <v>20</v>
      </c>
      <c r="J50" s="26">
        <f t="shared" si="55"/>
        <v>6.9600101873863715E-2</v>
      </c>
      <c r="K50" s="26">
        <f t="shared" si="53"/>
        <v>0.11299910460759716</v>
      </c>
      <c r="L50" s="26">
        <f t="shared" si="53"/>
        <v>1.4902001922268295E-2</v>
      </c>
      <c r="M50" s="26">
        <f t="shared" si="53"/>
        <v>6.8822645121784015E-2</v>
      </c>
      <c r="N50" s="27">
        <f t="shared" si="53"/>
        <v>5.1370617087752916E-2</v>
      </c>
      <c r="P50" s="4" t="s">
        <v>20</v>
      </c>
      <c r="Q50" s="26">
        <f t="shared" si="56"/>
        <v>7.207400249132645E-2</v>
      </c>
      <c r="R50" s="26">
        <f t="shared" si="54"/>
        <v>-0.40584406875466361</v>
      </c>
      <c r="S50" s="26">
        <f t="shared" si="54"/>
        <v>6.9173878258278094</v>
      </c>
      <c r="T50" s="26">
        <f t="shared" si="54"/>
        <v>-0.84871382515042337</v>
      </c>
      <c r="U50" s="27">
        <f t="shared" si="54"/>
        <v>0.50640991861000506</v>
      </c>
    </row>
    <row r="51" spans="2:21" x14ac:dyDescent="0.25">
      <c r="B51" s="4" t="s">
        <v>21</v>
      </c>
      <c r="C51" s="7">
        <v>3097.2253775354602</v>
      </c>
      <c r="D51" s="7">
        <v>4532.9844513367398</v>
      </c>
      <c r="E51" s="7">
        <v>3838.9849941659004</v>
      </c>
      <c r="F51" s="7">
        <v>4248.9880721447498</v>
      </c>
      <c r="G51" s="7">
        <v>3256.4894270818199</v>
      </c>
      <c r="I51" s="4" t="s">
        <v>21</v>
      </c>
      <c r="J51" s="26">
        <f t="shared" si="55"/>
        <v>5.3737706949650368E-2</v>
      </c>
      <c r="K51" s="26">
        <f t="shared" si="53"/>
        <v>7.5867559642043628E-2</v>
      </c>
      <c r="L51" s="26">
        <f t="shared" si="53"/>
        <v>6.7087225574889525E-2</v>
      </c>
      <c r="M51" s="26">
        <f t="shared" si="53"/>
        <v>5.187939663610109E-2</v>
      </c>
      <c r="N51" s="27">
        <f t="shared" si="53"/>
        <v>4.4708043631178071E-2</v>
      </c>
      <c r="P51" s="4" t="s">
        <v>21</v>
      </c>
      <c r="Q51" s="26">
        <f t="shared" si="56"/>
        <v>-4.8906668703382894E-2</v>
      </c>
      <c r="R51" s="26">
        <f t="shared" si="54"/>
        <v>-0.31673593616185602</v>
      </c>
      <c r="S51" s="26">
        <f t="shared" si="54"/>
        <v>0.18077680903298909</v>
      </c>
      <c r="T51" s="26">
        <f t="shared" si="54"/>
        <v>-9.649428782036884E-2</v>
      </c>
      <c r="U51" s="27">
        <f t="shared" si="54"/>
        <v>0.30477563870131164</v>
      </c>
    </row>
    <row r="52" spans="2:21" x14ac:dyDescent="0.25">
      <c r="B52" s="4" t="s">
        <v>22</v>
      </c>
      <c r="C52" s="7">
        <v>9224.4077605260591</v>
      </c>
      <c r="D52" s="7">
        <v>8721.1712533093687</v>
      </c>
      <c r="E52" s="7">
        <v>6603.3054938471296</v>
      </c>
      <c r="F52" s="7">
        <v>5253.4048230081798</v>
      </c>
      <c r="G52" s="7">
        <v>4543.81469989574</v>
      </c>
      <c r="I52" s="4" t="s">
        <v>22</v>
      </c>
      <c r="J52" s="26">
        <f t="shared" si="55"/>
        <v>0.16004599620505167</v>
      </c>
      <c r="K52" s="26">
        <f t="shared" si="53"/>
        <v>0.14596431717602926</v>
      </c>
      <c r="L52" s="26">
        <f t="shared" si="53"/>
        <v>0.1153944195871701</v>
      </c>
      <c r="M52" s="26">
        <f t="shared" si="53"/>
        <v>6.4143148409752257E-2</v>
      </c>
      <c r="N52" s="27">
        <f t="shared" si="53"/>
        <v>6.2381613821779799E-2</v>
      </c>
      <c r="P52" s="4" t="s">
        <v>22</v>
      </c>
      <c r="Q52" s="26">
        <f t="shared" si="56"/>
        <v>1.0301020991762093</v>
      </c>
      <c r="R52" s="26">
        <f t="shared" si="54"/>
        <v>5.7702858090962206E-2</v>
      </c>
      <c r="S52" s="26">
        <f t="shared" si="54"/>
        <v>0.32072812039903908</v>
      </c>
      <c r="T52" s="26">
        <f t="shared" si="54"/>
        <v>0.25695729080820695</v>
      </c>
      <c r="U52" s="27">
        <f t="shared" si="54"/>
        <v>0.15616616653155369</v>
      </c>
    </row>
    <row r="53" spans="2:21" x14ac:dyDescent="0.25">
      <c r="B53" s="8" t="s">
        <v>23</v>
      </c>
      <c r="C53" s="9">
        <f>C49+C45+C42</f>
        <v>57635.979526208925</v>
      </c>
      <c r="D53" s="9">
        <f t="shared" ref="D53:G53" si="70">D49+D45+D42</f>
        <v>59748.652424358392</v>
      </c>
      <c r="E53" s="9">
        <f t="shared" si="70"/>
        <v>57223.78532229572</v>
      </c>
      <c r="F53" s="9">
        <f t="shared" si="70"/>
        <v>81901.262305506971</v>
      </c>
      <c r="G53" s="9">
        <f t="shared" si="70"/>
        <v>72839.00530174037</v>
      </c>
      <c r="I53" s="8" t="s">
        <v>23</v>
      </c>
      <c r="J53" s="28">
        <f t="shared" si="55"/>
        <v>1.0000000000000011</v>
      </c>
      <c r="K53" s="28">
        <f t="shared" si="53"/>
        <v>1.0000000000000011</v>
      </c>
      <c r="L53" s="28">
        <f t="shared" si="53"/>
        <v>1.0000000000000013</v>
      </c>
      <c r="M53" s="28">
        <f t="shared" si="53"/>
        <v>1.0000000000000004</v>
      </c>
      <c r="N53" s="29">
        <f t="shared" si="53"/>
        <v>0.99999999999999978</v>
      </c>
      <c r="P53" s="8" t="s">
        <v>23</v>
      </c>
      <c r="Q53" s="28">
        <f t="shared" si="56"/>
        <v>-0.20872094165141208</v>
      </c>
      <c r="R53" s="28">
        <f t="shared" si="54"/>
        <v>-3.5359339707688009E-2</v>
      </c>
      <c r="S53" s="28">
        <f t="shared" si="54"/>
        <v>4.4122685834956821E-2</v>
      </c>
      <c r="T53" s="28">
        <f t="shared" si="54"/>
        <v>-0.3013076512930859</v>
      </c>
      <c r="U53" s="29">
        <f t="shared" si="54"/>
        <v>0.12441489235369985</v>
      </c>
    </row>
  </sheetData>
  <mergeCells count="20">
    <mergeCell ref="B1:G1"/>
    <mergeCell ref="B3:G3"/>
    <mergeCell ref="B14:G14"/>
    <mergeCell ref="B30:G30"/>
    <mergeCell ref="B41:G41"/>
    <mergeCell ref="B28:G28"/>
    <mergeCell ref="P30:U30"/>
    <mergeCell ref="P41:U41"/>
    <mergeCell ref="I1:N1"/>
    <mergeCell ref="I3:N3"/>
    <mergeCell ref="I14:N14"/>
    <mergeCell ref="I28:N28"/>
    <mergeCell ref="I30:N30"/>
    <mergeCell ref="I41:N41"/>
    <mergeCell ref="W1:AB1"/>
    <mergeCell ref="W28:AB28"/>
    <mergeCell ref="P1:U1"/>
    <mergeCell ref="P3:U3"/>
    <mergeCell ref="P14:U14"/>
    <mergeCell ref="P28:U28"/>
  </mergeCells>
  <pageMargins left="0.7" right="0.7" top="0.75" bottom="0.75" header="0.3" footer="0.3"/>
  <ignoredErrors>
    <ignoredError sqref="C4:G4 C8:G8 C22:G22 C31:G31 C35:G35 C49:G49" formulaRange="1"/>
  </ignoredError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workbookViewId="0">
      <selection activeCell="H37" sqref="H37"/>
    </sheetView>
  </sheetViews>
  <sheetFormatPr baseColWidth="10" defaultRowHeight="15" x14ac:dyDescent="0.25"/>
  <cols>
    <col min="2" max="2" width="22.28515625" customWidth="1"/>
    <col min="9" max="9" width="21.7109375" customWidth="1"/>
    <col min="16" max="16" width="22.5703125" customWidth="1"/>
  </cols>
  <sheetData>
    <row r="1" spans="2:21" x14ac:dyDescent="0.25">
      <c r="B1" s="57" t="s">
        <v>43</v>
      </c>
      <c r="C1" s="57"/>
      <c r="D1" s="57"/>
      <c r="E1" s="57"/>
      <c r="F1" s="57"/>
      <c r="G1" s="57"/>
      <c r="I1" s="57" t="s">
        <v>46</v>
      </c>
      <c r="J1" s="57"/>
      <c r="K1" s="57"/>
      <c r="L1" s="57"/>
      <c r="M1" s="57"/>
      <c r="N1" s="57"/>
      <c r="P1" s="57" t="s">
        <v>49</v>
      </c>
      <c r="Q1" s="57"/>
      <c r="R1" s="57"/>
      <c r="S1" s="57"/>
      <c r="T1" s="57"/>
      <c r="U1" s="57"/>
    </row>
    <row r="2" spans="2:21" x14ac:dyDescent="0.25">
      <c r="B2" s="10" t="s">
        <v>44</v>
      </c>
      <c r="C2" s="2">
        <v>43100</v>
      </c>
      <c r="D2" s="2">
        <v>42735</v>
      </c>
      <c r="E2" s="2">
        <v>42369</v>
      </c>
      <c r="F2" s="2">
        <v>42004</v>
      </c>
      <c r="G2" s="2">
        <v>41639</v>
      </c>
      <c r="I2" s="10" t="s">
        <v>48</v>
      </c>
      <c r="J2" s="2">
        <v>43100</v>
      </c>
      <c r="K2" s="2">
        <v>42735</v>
      </c>
      <c r="L2" s="2">
        <v>42369</v>
      </c>
      <c r="M2" s="2">
        <v>42004</v>
      </c>
      <c r="N2" s="2">
        <v>41639</v>
      </c>
      <c r="P2" s="10"/>
      <c r="Q2" s="2" t="s">
        <v>54</v>
      </c>
      <c r="R2" s="2" t="s">
        <v>53</v>
      </c>
      <c r="S2" s="2" t="s">
        <v>52</v>
      </c>
      <c r="T2" s="2" t="s">
        <v>51</v>
      </c>
      <c r="U2" s="2" t="s">
        <v>50</v>
      </c>
    </row>
    <row r="3" spans="2:21" ht="22.5" x14ac:dyDescent="0.25">
      <c r="B3" s="4" t="s">
        <v>26</v>
      </c>
      <c r="C3" s="7">
        <v>739953.95976304996</v>
      </c>
      <c r="D3" s="7">
        <v>726205.80451190495</v>
      </c>
      <c r="E3" s="7">
        <v>740726.43592953705</v>
      </c>
      <c r="F3" s="7">
        <v>752756.07624650002</v>
      </c>
      <c r="G3" s="7">
        <v>891468.32656860398</v>
      </c>
      <c r="I3" s="4" t="s">
        <v>26</v>
      </c>
      <c r="J3" s="26">
        <f>C3/C$3</f>
        <v>1</v>
      </c>
      <c r="K3" s="26">
        <f t="shared" ref="K3:N16" si="0">D3/D$3</f>
        <v>1</v>
      </c>
      <c r="L3" s="26">
        <f t="shared" si="0"/>
        <v>1</v>
      </c>
      <c r="M3" s="26">
        <f t="shared" si="0"/>
        <v>1</v>
      </c>
      <c r="N3" s="26">
        <f t="shared" si="0"/>
        <v>1</v>
      </c>
      <c r="P3" s="4" t="s">
        <v>26</v>
      </c>
      <c r="Q3" s="26">
        <f>+C3/G3-1</f>
        <v>-0.16996045994001341</v>
      </c>
      <c r="R3" s="26">
        <f t="shared" ref="R3:U16" si="1">+C3/D3-1</f>
        <v>1.8931486316589474E-2</v>
      </c>
      <c r="S3" s="26">
        <f t="shared" si="1"/>
        <v>-1.960323098150285E-2</v>
      </c>
      <c r="T3" s="26">
        <f t="shared" si="1"/>
        <v>-1.5980794704370749E-2</v>
      </c>
      <c r="U3" s="26">
        <f>+F3/G3-1</f>
        <v>-0.15559975176687246</v>
      </c>
    </row>
    <row r="4" spans="2:21" x14ac:dyDescent="0.25">
      <c r="B4" s="4" t="s">
        <v>27</v>
      </c>
      <c r="C4" s="7">
        <v>739953.95976304996</v>
      </c>
      <c r="D4" s="7">
        <v>726205.80451190495</v>
      </c>
      <c r="E4" s="7">
        <v>740726.43592953705</v>
      </c>
      <c r="F4" s="7">
        <v>752756.07624650002</v>
      </c>
      <c r="G4" s="7">
        <v>710388.82273435604</v>
      </c>
      <c r="I4" s="4" t="s">
        <v>27</v>
      </c>
      <c r="J4" s="26">
        <f t="shared" ref="J4:J16" si="2">C4/C$3</f>
        <v>1</v>
      </c>
      <c r="K4" s="26">
        <f t="shared" si="0"/>
        <v>1</v>
      </c>
      <c r="L4" s="26">
        <f t="shared" si="0"/>
        <v>1</v>
      </c>
      <c r="M4" s="26">
        <f t="shared" si="0"/>
        <v>1</v>
      </c>
      <c r="N4" s="26">
        <f t="shared" si="0"/>
        <v>0.79687499999999967</v>
      </c>
      <c r="P4" s="4" t="s">
        <v>27</v>
      </c>
      <c r="Q4" s="26">
        <f t="shared" ref="Q4:Q16" si="3">+C4/G4-1</f>
        <v>4.1618246349787391E-2</v>
      </c>
      <c r="R4" s="26">
        <f t="shared" si="1"/>
        <v>1.8931486316589474E-2</v>
      </c>
      <c r="S4" s="26">
        <f t="shared" si="1"/>
        <v>-1.960323098150285E-2</v>
      </c>
      <c r="T4" s="26">
        <f t="shared" si="1"/>
        <v>-1.5980794704370749E-2</v>
      </c>
      <c r="U4" s="26">
        <f t="shared" si="1"/>
        <v>5.9639527194513375E-2</v>
      </c>
    </row>
    <row r="5" spans="2:21" x14ac:dyDescent="0.25">
      <c r="B5" s="4" t="s">
        <v>28</v>
      </c>
      <c r="C5" s="7">
        <v>55413.362950086601</v>
      </c>
      <c r="D5" s="7">
        <v>55197.315633297003</v>
      </c>
      <c r="E5" s="7">
        <v>58576.868474483497</v>
      </c>
      <c r="F5" s="7">
        <v>60086.387723684304</v>
      </c>
      <c r="G5" s="7">
        <v>59714.964583516099</v>
      </c>
      <c r="I5" s="4" t="s">
        <v>28</v>
      </c>
      <c r="J5" s="26">
        <f t="shared" si="2"/>
        <v>7.4887582151504692E-2</v>
      </c>
      <c r="K5" s="26">
        <f t="shared" si="0"/>
        <v>7.6007813887409015E-2</v>
      </c>
      <c r="L5" s="26">
        <f t="shared" si="0"/>
        <v>7.9080299599372919E-2</v>
      </c>
      <c r="M5" s="26">
        <f t="shared" si="0"/>
        <v>7.9821856800274052E-2</v>
      </c>
      <c r="N5" s="26">
        <f t="shared" si="0"/>
        <v>6.6984953703703651E-2</v>
      </c>
      <c r="P5" s="4" t="s">
        <v>28</v>
      </c>
      <c r="Q5" s="26">
        <f t="shared" si="3"/>
        <v>-7.2035572045150764E-2</v>
      </c>
      <c r="R5" s="26">
        <f t="shared" si="1"/>
        <v>3.914091008064613E-3</v>
      </c>
      <c r="S5" s="26">
        <f t="shared" si="1"/>
        <v>-5.7694324213638182E-2</v>
      </c>
      <c r="T5" s="26">
        <f t="shared" si="1"/>
        <v>-2.512248291813679E-2</v>
      </c>
      <c r="U5" s="26">
        <f t="shared" si="1"/>
        <v>6.219934027570817E-3</v>
      </c>
    </row>
    <row r="6" spans="2:21" x14ac:dyDescent="0.25">
      <c r="B6" s="11" t="s">
        <v>29</v>
      </c>
      <c r="C6" s="12">
        <f>C3-C5</f>
        <v>684540.59681296337</v>
      </c>
      <c r="D6" s="12">
        <f t="shared" ref="D6:G6" si="4">D3-D5</f>
        <v>671008.48887860798</v>
      </c>
      <c r="E6" s="12">
        <f t="shared" si="4"/>
        <v>682149.56745505356</v>
      </c>
      <c r="F6" s="12">
        <f t="shared" si="4"/>
        <v>692669.6885228157</v>
      </c>
      <c r="G6" s="12">
        <f t="shared" si="4"/>
        <v>831753.36198508786</v>
      </c>
      <c r="I6" s="11" t="s">
        <v>29</v>
      </c>
      <c r="J6" s="30">
        <f t="shared" si="2"/>
        <v>0.92511241784849529</v>
      </c>
      <c r="K6" s="30">
        <f t="shared" si="0"/>
        <v>0.92399218611259104</v>
      </c>
      <c r="L6" s="30">
        <f t="shared" si="0"/>
        <v>0.92091970040062709</v>
      </c>
      <c r="M6" s="30">
        <f t="shared" si="0"/>
        <v>0.92017814319972591</v>
      </c>
      <c r="N6" s="30">
        <f t="shared" si="0"/>
        <v>0.93301504629629628</v>
      </c>
      <c r="P6" s="11" t="s">
        <v>29</v>
      </c>
      <c r="Q6" s="30">
        <f t="shared" si="3"/>
        <v>-0.17699088684268383</v>
      </c>
      <c r="R6" s="30">
        <f t="shared" si="1"/>
        <v>2.0166820775949112E-2</v>
      </c>
      <c r="S6" s="30">
        <f t="shared" si="1"/>
        <v>-1.6332310548858753E-2</v>
      </c>
      <c r="T6" s="30">
        <f t="shared" si="1"/>
        <v>-1.5187788988135553E-2</v>
      </c>
      <c r="U6" s="30">
        <f t="shared" si="1"/>
        <v>-0.16721744668435223</v>
      </c>
    </row>
    <row r="7" spans="2:21" x14ac:dyDescent="0.25">
      <c r="B7" s="4" t="s">
        <v>30</v>
      </c>
      <c r="C7" s="7">
        <v>566931.17290735198</v>
      </c>
      <c r="D7" s="7">
        <v>564740.75971543801</v>
      </c>
      <c r="E7" s="7">
        <v>551319.29293274903</v>
      </c>
      <c r="F7" s="7">
        <v>550061.22323870705</v>
      </c>
      <c r="G7" s="7">
        <v>533178.53906750702</v>
      </c>
      <c r="I7" s="4" t="s">
        <v>30</v>
      </c>
      <c r="J7" s="26">
        <f t="shared" si="2"/>
        <v>0.76617087512971238</v>
      </c>
      <c r="K7" s="26">
        <f t="shared" si="0"/>
        <v>0.77765938554430825</v>
      </c>
      <c r="L7" s="26">
        <f t="shared" si="0"/>
        <v>0.74429541891656514</v>
      </c>
      <c r="M7" s="26">
        <f t="shared" si="0"/>
        <v>0.73072970195272413</v>
      </c>
      <c r="N7" s="26">
        <f t="shared" si="0"/>
        <v>0.59809027777777768</v>
      </c>
      <c r="P7" s="4" t="s">
        <v>30</v>
      </c>
      <c r="Q7" s="26">
        <f t="shared" si="3"/>
        <v>6.3304561918182234E-2</v>
      </c>
      <c r="R7" s="26">
        <f t="shared" si="1"/>
        <v>3.8786171428775162E-3</v>
      </c>
      <c r="S7" s="26">
        <f t="shared" si="1"/>
        <v>2.4344271921436622E-2</v>
      </c>
      <c r="T7" s="26">
        <f t="shared" si="1"/>
        <v>2.2871448502306269E-3</v>
      </c>
      <c r="U7" s="26">
        <f t="shared" si="1"/>
        <v>3.1664223021291793E-2</v>
      </c>
    </row>
    <row r="8" spans="2:21" x14ac:dyDescent="0.25">
      <c r="B8" s="11" t="s">
        <v>31</v>
      </c>
      <c r="C8" s="12">
        <f>C6-C7</f>
        <v>117609.42390561139</v>
      </c>
      <c r="D8" s="12">
        <f t="shared" ref="D8:G8" si="5">D6-D7</f>
        <v>106267.72916316998</v>
      </c>
      <c r="E8" s="12">
        <f t="shared" si="5"/>
        <v>130830.27452230453</v>
      </c>
      <c r="F8" s="12">
        <f t="shared" si="5"/>
        <v>142608.46528410865</v>
      </c>
      <c r="G8" s="12">
        <f t="shared" si="5"/>
        <v>298574.82291758084</v>
      </c>
      <c r="I8" s="11" t="s">
        <v>31</v>
      </c>
      <c r="J8" s="30">
        <f t="shared" si="2"/>
        <v>0.15894154271878291</v>
      </c>
      <c r="K8" s="30">
        <f t="shared" si="0"/>
        <v>0.14633280056828282</v>
      </c>
      <c r="L8" s="30">
        <f t="shared" si="0"/>
        <v>0.17662428148406195</v>
      </c>
      <c r="M8" s="30">
        <f t="shared" si="0"/>
        <v>0.18944844124700178</v>
      </c>
      <c r="N8" s="30">
        <f t="shared" si="0"/>
        <v>0.3349247685185186</v>
      </c>
      <c r="P8" s="11" t="s">
        <v>31</v>
      </c>
      <c r="Q8" s="30">
        <f t="shared" si="3"/>
        <v>-0.60609731672493861</v>
      </c>
      <c r="R8" s="30">
        <f t="shared" si="1"/>
        <v>0.10672755343277052</v>
      </c>
      <c r="S8" s="30">
        <f t="shared" si="1"/>
        <v>-0.18774358953857451</v>
      </c>
      <c r="T8" s="30">
        <f t="shared" si="1"/>
        <v>-8.2591105221834216E-2</v>
      </c>
      <c r="U8" s="30">
        <f t="shared" si="1"/>
        <v>-0.52236942187361002</v>
      </c>
    </row>
    <row r="9" spans="2:21" x14ac:dyDescent="0.25">
      <c r="B9" s="4" t="s">
        <v>32</v>
      </c>
      <c r="C9" s="7">
        <v>51318.149060010903</v>
      </c>
      <c r="D9" s="7">
        <v>-9285.5297327041608</v>
      </c>
      <c r="E9" s="7">
        <v>14837.7530276775</v>
      </c>
      <c r="F9" s="7">
        <v>33008.8310241699</v>
      </c>
      <c r="G9" s="7">
        <v>-47978.3300757408</v>
      </c>
      <c r="I9" s="4" t="s">
        <v>32</v>
      </c>
      <c r="J9" s="26">
        <f t="shared" si="2"/>
        <v>6.9353164994811478E-2</v>
      </c>
      <c r="K9" s="26">
        <f t="shared" si="0"/>
        <v>-1.2786361214704309E-2</v>
      </c>
      <c r="L9" s="26">
        <f t="shared" si="0"/>
        <v>2.0031353422748595E-2</v>
      </c>
      <c r="M9" s="26">
        <f t="shared" si="0"/>
        <v>4.3850633778691306E-2</v>
      </c>
      <c r="N9" s="26">
        <f t="shared" si="0"/>
        <v>-5.3819444444444399E-2</v>
      </c>
      <c r="P9" s="4" t="s">
        <v>32</v>
      </c>
      <c r="Q9" s="26">
        <f t="shared" si="3"/>
        <v>-2.0696109885233129</v>
      </c>
      <c r="R9" s="26">
        <f t="shared" si="1"/>
        <v>-6.5266797411961841</v>
      </c>
      <c r="S9" s="26">
        <f t="shared" si="1"/>
        <v>-1.6258043057721383</v>
      </c>
      <c r="T9" s="26">
        <f t="shared" si="1"/>
        <v>-0.55049141192510209</v>
      </c>
      <c r="U9" s="26">
        <f t="shared" si="1"/>
        <v>-1.6879945794707869</v>
      </c>
    </row>
    <row r="10" spans="2:21" x14ac:dyDescent="0.25">
      <c r="B10" s="4" t="s">
        <v>33</v>
      </c>
      <c r="C10" s="7">
        <v>2815.4595494270302</v>
      </c>
      <c r="D10" s="7">
        <v>4771.7305570840799</v>
      </c>
      <c r="E10" s="7">
        <v>7225.3406047820999</v>
      </c>
      <c r="F10" s="7">
        <v>8381.1485022306406</v>
      </c>
      <c r="G10" s="7">
        <v>5932.8042566776303</v>
      </c>
      <c r="I10" s="4" t="s">
        <v>33</v>
      </c>
      <c r="J10" s="26">
        <f t="shared" si="2"/>
        <v>3.8049117952265628E-3</v>
      </c>
      <c r="K10" s="26">
        <f t="shared" si="0"/>
        <v>6.5707689575563773E-3</v>
      </c>
      <c r="L10" s="31">
        <f t="shared" si="0"/>
        <v>9.7543981884688994E-3</v>
      </c>
      <c r="M10" s="26">
        <f t="shared" si="0"/>
        <v>1.1133949982870841E-2</v>
      </c>
      <c r="N10" s="26">
        <f t="shared" si="0"/>
        <v>6.6550925925925918E-3</v>
      </c>
      <c r="P10" s="4" t="s">
        <v>33</v>
      </c>
      <c r="Q10" s="26"/>
      <c r="R10" s="26"/>
      <c r="S10" s="31"/>
      <c r="T10" s="26"/>
      <c r="U10" s="26"/>
    </row>
    <row r="11" spans="2:21" x14ac:dyDescent="0.25">
      <c r="B11" s="4" t="s">
        <v>34</v>
      </c>
      <c r="C11" s="7">
        <v>-48502.689510583899</v>
      </c>
      <c r="D11" s="7">
        <v>14057.260289788201</v>
      </c>
      <c r="E11" s="7">
        <v>-7612.4124228954297</v>
      </c>
      <c r="F11" s="7">
        <v>-24627.682521939299</v>
      </c>
      <c r="G11" s="7">
        <v>53911.134332418398</v>
      </c>
      <c r="I11" s="4" t="s">
        <v>34</v>
      </c>
      <c r="J11" s="26">
        <f t="shared" si="2"/>
        <v>-6.554825319958496E-2</v>
      </c>
      <c r="K11" s="26">
        <f t="shared" si="0"/>
        <v>1.935713017226063E-2</v>
      </c>
      <c r="L11" s="26">
        <f t="shared" si="0"/>
        <v>-1.0276955234279737E-2</v>
      </c>
      <c r="M11" s="26">
        <f t="shared" si="0"/>
        <v>-3.2716683795820517E-2</v>
      </c>
      <c r="N11" s="26">
        <f t="shared" si="0"/>
        <v>6.0474537037036959E-2</v>
      </c>
      <c r="P11" s="4" t="s">
        <v>34</v>
      </c>
      <c r="Q11" s="26"/>
      <c r="R11" s="26"/>
      <c r="S11" s="26"/>
      <c r="T11" s="26"/>
      <c r="U11" s="26"/>
    </row>
    <row r="12" spans="2:21" x14ac:dyDescent="0.25">
      <c r="B12" s="11" t="s">
        <v>35</v>
      </c>
      <c r="C12" s="12">
        <f>C8+C9</f>
        <v>168927.5729656223</v>
      </c>
      <c r="D12" s="12">
        <f t="shared" ref="D12:G12" si="6">D8+D9</f>
        <v>96982.199430465815</v>
      </c>
      <c r="E12" s="12">
        <f t="shared" si="6"/>
        <v>145668.02754998204</v>
      </c>
      <c r="F12" s="12">
        <f t="shared" si="6"/>
        <v>175617.29630827854</v>
      </c>
      <c r="G12" s="12">
        <f t="shared" si="6"/>
        <v>250596.49284184002</v>
      </c>
      <c r="I12" s="11" t="s">
        <v>35</v>
      </c>
      <c r="J12" s="30">
        <f t="shared" si="2"/>
        <v>0.22829470771359442</v>
      </c>
      <c r="K12" s="30">
        <f t="shared" si="0"/>
        <v>0.13354643935357852</v>
      </c>
      <c r="L12" s="30">
        <f t="shared" si="0"/>
        <v>0.19665563490681057</v>
      </c>
      <c r="M12" s="30">
        <f t="shared" si="0"/>
        <v>0.23329907502569308</v>
      </c>
      <c r="N12" s="30">
        <f t="shared" si="0"/>
        <v>0.28110532407407418</v>
      </c>
      <c r="P12" s="11" t="s">
        <v>35</v>
      </c>
      <c r="Q12" s="30">
        <f t="shared" si="3"/>
        <v>-0.3258980959791874</v>
      </c>
      <c r="R12" s="30">
        <f t="shared" si="1"/>
        <v>0.74184101781213774</v>
      </c>
      <c r="S12" s="30">
        <f t="shared" si="1"/>
        <v>-0.33422453051896373</v>
      </c>
      <c r="T12" s="30">
        <f t="shared" si="1"/>
        <v>-0.17053712469029003</v>
      </c>
      <c r="U12" s="30">
        <f t="shared" si="1"/>
        <v>-0.29920289658995114</v>
      </c>
    </row>
    <row r="13" spans="2:21" x14ac:dyDescent="0.25">
      <c r="B13" s="4" t="s">
        <v>36</v>
      </c>
      <c r="C13" s="7">
        <v>21499.872922897299</v>
      </c>
      <c r="D13" s="7">
        <v>10962.083712220199</v>
      </c>
      <c r="E13" s="7">
        <v>15998.968482017501</v>
      </c>
      <c r="F13" s="7">
        <v>29785.312369465799</v>
      </c>
      <c r="G13" s="7">
        <v>29792.995288968101</v>
      </c>
      <c r="I13" s="4" t="s">
        <v>36</v>
      </c>
      <c r="J13" s="26">
        <f t="shared" si="2"/>
        <v>2.9055690072639175E-2</v>
      </c>
      <c r="K13" s="26">
        <f t="shared" si="0"/>
        <v>1.5095009767359266E-2</v>
      </c>
      <c r="L13" s="26">
        <f t="shared" si="0"/>
        <v>2.1599024560181125E-2</v>
      </c>
      <c r="M13" s="26">
        <f t="shared" si="0"/>
        <v>3.9568345323740969E-2</v>
      </c>
      <c r="N13" s="26">
        <f t="shared" si="0"/>
        <v>3.3420138888888888E-2</v>
      </c>
      <c r="P13" s="4" t="s">
        <v>36</v>
      </c>
      <c r="Q13" s="26"/>
      <c r="R13" s="26"/>
      <c r="S13" s="26"/>
      <c r="T13" s="26"/>
      <c r="U13" s="26"/>
    </row>
    <row r="14" spans="2:21" x14ac:dyDescent="0.25">
      <c r="B14" s="11" t="s">
        <v>37</v>
      </c>
      <c r="C14" s="12">
        <f>C12-C13</f>
        <v>147427.70004272499</v>
      </c>
      <c r="D14" s="12">
        <f t="shared" ref="D14:G14" si="7">D12-D13</f>
        <v>86020.115718245623</v>
      </c>
      <c r="E14" s="12">
        <f t="shared" si="7"/>
        <v>129669.05906796454</v>
      </c>
      <c r="F14" s="12">
        <f t="shared" si="7"/>
        <v>145831.98393881274</v>
      </c>
      <c r="G14" s="12">
        <f t="shared" si="7"/>
        <v>220803.49755287194</v>
      </c>
      <c r="I14" s="11" t="s">
        <v>37</v>
      </c>
      <c r="J14" s="30">
        <f t="shared" si="2"/>
        <v>0.19923901764095522</v>
      </c>
      <c r="K14" s="30">
        <f t="shared" si="0"/>
        <v>0.11845142958621926</v>
      </c>
      <c r="L14" s="30">
        <f t="shared" si="0"/>
        <v>0.17505661034662942</v>
      </c>
      <c r="M14" s="30">
        <f t="shared" si="0"/>
        <v>0.1937307297019521</v>
      </c>
      <c r="N14" s="30">
        <f t="shared" si="0"/>
        <v>0.24768518518518531</v>
      </c>
      <c r="P14" s="11" t="s">
        <v>37</v>
      </c>
      <c r="Q14" s="30">
        <f t="shared" si="3"/>
        <v>-0.33231265955185763</v>
      </c>
      <c r="R14" s="30">
        <f t="shared" si="1"/>
        <v>0.7138747002575152</v>
      </c>
      <c r="S14" s="30">
        <f t="shared" si="1"/>
        <v>-0.33661803103576793</v>
      </c>
      <c r="T14" s="30">
        <f t="shared" si="1"/>
        <v>-0.11083251036089414</v>
      </c>
      <c r="U14" s="30">
        <f t="shared" si="1"/>
        <v>-0.33953952018403644</v>
      </c>
    </row>
    <row r="15" spans="2:21" x14ac:dyDescent="0.25">
      <c r="B15" s="4" t="s">
        <v>38</v>
      </c>
      <c r="C15" s="7">
        <v>383.926302194595</v>
      </c>
      <c r="D15" s="7">
        <v>1031.7255258560201</v>
      </c>
      <c r="E15" s="7">
        <v>-645.11969685554504</v>
      </c>
      <c r="F15" s="7">
        <v>1934.11119282246</v>
      </c>
      <c r="G15" s="7">
        <v>0</v>
      </c>
      <c r="I15" s="4" t="s">
        <v>38</v>
      </c>
      <c r="J15" s="26">
        <f t="shared" si="2"/>
        <v>5.1885160843998576E-4</v>
      </c>
      <c r="K15" s="26">
        <f t="shared" si="0"/>
        <v>1.4207068016338152E-3</v>
      </c>
      <c r="L15" s="26">
        <f t="shared" si="0"/>
        <v>-8.7092840968472363E-4</v>
      </c>
      <c r="M15" s="26">
        <f t="shared" si="0"/>
        <v>2.5693730729702E-3</v>
      </c>
      <c r="N15" s="26">
        <f t="shared" si="0"/>
        <v>0</v>
      </c>
      <c r="P15" s="4" t="s">
        <v>38</v>
      </c>
      <c r="Q15" s="26"/>
      <c r="R15" s="26"/>
      <c r="S15" s="26"/>
      <c r="T15" s="26"/>
      <c r="U15" s="26"/>
    </row>
    <row r="16" spans="2:21" ht="22.5" x14ac:dyDescent="0.25">
      <c r="B16" s="20" t="s">
        <v>39</v>
      </c>
      <c r="C16" s="21">
        <f>C14+C15</f>
        <v>147811.62634491958</v>
      </c>
      <c r="D16" s="21">
        <f t="shared" ref="D16:G16" si="8">D14+D15</f>
        <v>87051.841244101641</v>
      </c>
      <c r="E16" s="21">
        <f t="shared" si="8"/>
        <v>129023.93937110899</v>
      </c>
      <c r="F16" s="21">
        <f t="shared" si="8"/>
        <v>147766.0951316352</v>
      </c>
      <c r="G16" s="21">
        <f t="shared" si="8"/>
        <v>220803.49755287194</v>
      </c>
      <c r="I16" s="20" t="s">
        <v>39</v>
      </c>
      <c r="J16" s="32">
        <f t="shared" si="2"/>
        <v>0.1997578692493952</v>
      </c>
      <c r="K16" s="32">
        <f t="shared" si="0"/>
        <v>0.11987213638785307</v>
      </c>
      <c r="L16" s="32">
        <f t="shared" si="0"/>
        <v>0.1741856819369447</v>
      </c>
      <c r="M16" s="32">
        <f t="shared" si="0"/>
        <v>0.1963001027749223</v>
      </c>
      <c r="N16" s="32">
        <f t="shared" si="0"/>
        <v>0.24768518518518531</v>
      </c>
      <c r="P16" s="20" t="s">
        <v>39</v>
      </c>
      <c r="Q16" s="32">
        <f t="shared" si="3"/>
        <v>-0.33057389043610719</v>
      </c>
      <c r="R16" s="32">
        <f t="shared" si="1"/>
        <v>0.69797242921538816</v>
      </c>
      <c r="S16" s="32">
        <f t="shared" si="1"/>
        <v>-0.32530473283941397</v>
      </c>
      <c r="T16" s="32">
        <f t="shared" si="1"/>
        <v>-0.12683664506279357</v>
      </c>
      <c r="U16" s="32">
        <f t="shared" si="1"/>
        <v>-0.33078009737480607</v>
      </c>
    </row>
    <row r="17" spans="2:21" x14ac:dyDescent="0.25">
      <c r="I17" s="13"/>
      <c r="J17" s="13"/>
      <c r="K17" s="13"/>
      <c r="L17" s="13"/>
      <c r="M17" s="13"/>
      <c r="N17" s="13"/>
      <c r="P17" s="13"/>
      <c r="Q17" s="13"/>
      <c r="R17" s="13"/>
      <c r="S17" s="13"/>
      <c r="T17" s="13"/>
      <c r="U17" s="13"/>
    </row>
    <row r="18" spans="2:21" ht="15" customHeight="1" x14ac:dyDescent="0.25">
      <c r="B18" s="56" t="s">
        <v>45</v>
      </c>
      <c r="C18" s="56"/>
      <c r="D18" s="56"/>
      <c r="E18" s="56"/>
      <c r="F18" s="56"/>
      <c r="G18" s="56"/>
      <c r="I18" s="56" t="s">
        <v>46</v>
      </c>
      <c r="J18" s="56"/>
      <c r="K18" s="56"/>
      <c r="L18" s="56"/>
      <c r="M18" s="56"/>
      <c r="N18" s="56"/>
      <c r="P18" s="56" t="s">
        <v>49</v>
      </c>
      <c r="Q18" s="56"/>
      <c r="R18" s="56"/>
      <c r="S18" s="56"/>
      <c r="T18" s="56"/>
      <c r="U18" s="56"/>
    </row>
    <row r="19" spans="2:21" x14ac:dyDescent="0.25">
      <c r="B19" s="10" t="s">
        <v>44</v>
      </c>
      <c r="C19" s="2">
        <v>42826</v>
      </c>
      <c r="D19" s="2">
        <v>42455</v>
      </c>
      <c r="E19" s="2">
        <v>42094</v>
      </c>
      <c r="F19" s="2">
        <v>41727</v>
      </c>
      <c r="G19" s="2">
        <v>41363</v>
      </c>
      <c r="I19" s="10" t="s">
        <v>48</v>
      </c>
      <c r="J19" s="2">
        <v>43100</v>
      </c>
      <c r="K19" s="2">
        <v>42735</v>
      </c>
      <c r="L19" s="2">
        <v>42369</v>
      </c>
      <c r="M19" s="2">
        <v>42004</v>
      </c>
      <c r="N19" s="2">
        <v>41639</v>
      </c>
      <c r="P19" s="10"/>
      <c r="Q19" s="2" t="s">
        <v>54</v>
      </c>
      <c r="R19" s="2" t="s">
        <v>53</v>
      </c>
      <c r="S19" s="2" t="s">
        <v>52</v>
      </c>
      <c r="T19" s="2" t="s">
        <v>51</v>
      </c>
      <c r="U19" s="2" t="s">
        <v>50</v>
      </c>
    </row>
    <row r="20" spans="2:21" ht="22.5" x14ac:dyDescent="0.25">
      <c r="B20" s="4" t="s">
        <v>26</v>
      </c>
      <c r="C20" s="7">
        <v>61426.263395076603</v>
      </c>
      <c r="D20" s="7">
        <v>60614.986890704196</v>
      </c>
      <c r="E20" s="7">
        <v>54646.397614682399</v>
      </c>
      <c r="F20" s="7">
        <v>55998.583436280103</v>
      </c>
      <c r="G20" s="7">
        <v>40730.9814308883</v>
      </c>
      <c r="I20" s="4" t="s">
        <v>26</v>
      </c>
      <c r="J20" s="26">
        <f>C20/C$20</f>
        <v>1</v>
      </c>
      <c r="K20" s="26">
        <f t="shared" ref="K20:N33" si="9">D20/D$20</f>
        <v>1</v>
      </c>
      <c r="L20" s="26">
        <f t="shared" si="9"/>
        <v>1</v>
      </c>
      <c r="M20" s="26">
        <f t="shared" si="9"/>
        <v>1</v>
      </c>
      <c r="N20" s="26">
        <f t="shared" si="9"/>
        <v>1</v>
      </c>
      <c r="P20" s="4" t="s">
        <v>26</v>
      </c>
      <c r="Q20" s="26">
        <f>+C20/G20-1</f>
        <v>0.50809681567098353</v>
      </c>
      <c r="R20" s="26">
        <f t="shared" ref="R20:U26" si="10">+C20/D20-1</f>
        <v>1.3384091063737058E-2</v>
      </c>
      <c r="S20" s="26">
        <f t="shared" si="10"/>
        <v>0.10922200797401072</v>
      </c>
      <c r="T20" s="26">
        <f t="shared" si="10"/>
        <v>-2.4146786197481895E-2</v>
      </c>
      <c r="U20" s="26">
        <f>+F20/G20-1</f>
        <v>0.37484002273055061</v>
      </c>
    </row>
    <row r="21" spans="2:21" x14ac:dyDescent="0.25">
      <c r="B21" s="4" t="s">
        <v>27</v>
      </c>
      <c r="C21" s="7">
        <v>61426.263395076603</v>
      </c>
      <c r="D21" s="7">
        <v>60614.986890704196</v>
      </c>
      <c r="E21" s="7">
        <v>54646.397614682399</v>
      </c>
      <c r="F21" s="7">
        <v>55998.583436280103</v>
      </c>
      <c r="G21" s="7">
        <v>40730.9814308883</v>
      </c>
      <c r="I21" s="4" t="s">
        <v>27</v>
      </c>
      <c r="J21" s="26">
        <f t="shared" ref="J21:J33" si="11">C21/C$20</f>
        <v>1</v>
      </c>
      <c r="K21" s="26">
        <f t="shared" si="9"/>
        <v>1</v>
      </c>
      <c r="L21" s="26">
        <f t="shared" si="9"/>
        <v>1</v>
      </c>
      <c r="M21" s="26">
        <f t="shared" si="9"/>
        <v>1</v>
      </c>
      <c r="N21" s="26">
        <f t="shared" si="9"/>
        <v>1</v>
      </c>
      <c r="P21" s="4" t="s">
        <v>27</v>
      </c>
      <c r="Q21" s="26">
        <f t="shared" ref="Q21:Q26" si="12">+C21/G21-1</f>
        <v>0.50809681567098353</v>
      </c>
      <c r="R21" s="26">
        <f t="shared" si="10"/>
        <v>1.3384091063737058E-2</v>
      </c>
      <c r="S21" s="26">
        <f t="shared" si="10"/>
        <v>0.10922200797401072</v>
      </c>
      <c r="T21" s="26">
        <f t="shared" si="10"/>
        <v>-2.4146786197481895E-2</v>
      </c>
      <c r="U21" s="26">
        <f t="shared" si="10"/>
        <v>0.37484002273055061</v>
      </c>
    </row>
    <row r="22" spans="2:21" x14ac:dyDescent="0.25">
      <c r="B22" s="4" t="s">
        <v>28</v>
      </c>
      <c r="C22" s="7">
        <v>11304.253178695099</v>
      </c>
      <c r="D22" s="7">
        <v>11723.6068996549</v>
      </c>
      <c r="E22" s="7">
        <v>10096.201530811099</v>
      </c>
      <c r="F22" s="7">
        <v>10224.109969428699</v>
      </c>
      <c r="G22" s="7">
        <v>7961.2566459542504</v>
      </c>
      <c r="I22" s="4" t="s">
        <v>28</v>
      </c>
      <c r="J22" s="26">
        <f t="shared" si="11"/>
        <v>0.1840296406439261</v>
      </c>
      <c r="K22" s="26">
        <f t="shared" si="9"/>
        <v>0.19341102755320089</v>
      </c>
      <c r="L22" s="26">
        <f t="shared" si="9"/>
        <v>0.18475511600966812</v>
      </c>
      <c r="M22" s="26">
        <f t="shared" si="9"/>
        <v>0.18257801076454996</v>
      </c>
      <c r="N22" s="26">
        <f t="shared" si="9"/>
        <v>0.19545948480182801</v>
      </c>
      <c r="P22" s="4" t="s">
        <v>28</v>
      </c>
      <c r="Q22" s="26">
        <f t="shared" si="12"/>
        <v>0.41990814784744956</v>
      </c>
      <c r="R22" s="26">
        <f t="shared" si="10"/>
        <v>-3.5770025773565139E-2</v>
      </c>
      <c r="S22" s="26">
        <f t="shared" si="10"/>
        <v>0.16118986570121097</v>
      </c>
      <c r="T22" s="26">
        <f t="shared" si="10"/>
        <v>-1.2510471718326754E-2</v>
      </c>
      <c r="U22" s="26">
        <f t="shared" si="10"/>
        <v>0.28423318379321239</v>
      </c>
    </row>
    <row r="23" spans="2:21" x14ac:dyDescent="0.25">
      <c r="B23" s="11" t="s">
        <v>29</v>
      </c>
      <c r="C23" s="12">
        <f>C20-C22</f>
        <v>50122.010216381503</v>
      </c>
      <c r="D23" s="12">
        <f t="shared" ref="D23" si="13">D20-D22</f>
        <v>48891.379991049296</v>
      </c>
      <c r="E23" s="12">
        <f t="shared" ref="E23" si="14">E20-E22</f>
        <v>44550.196083871298</v>
      </c>
      <c r="F23" s="12">
        <f t="shared" ref="F23" si="15">F20-F22</f>
        <v>45774.473466851407</v>
      </c>
      <c r="G23" s="12">
        <f t="shared" ref="G23" si="16">G20-G22</f>
        <v>32769.724784934049</v>
      </c>
      <c r="I23" s="11" t="s">
        <v>29</v>
      </c>
      <c r="J23" s="30">
        <f t="shared" si="11"/>
        <v>0.81597035935607387</v>
      </c>
      <c r="K23" s="30">
        <f t="shared" si="9"/>
        <v>0.80658897244679906</v>
      </c>
      <c r="L23" s="30">
        <f t="shared" si="9"/>
        <v>0.81524488399033179</v>
      </c>
      <c r="M23" s="30">
        <f t="shared" si="9"/>
        <v>0.81742198923545006</v>
      </c>
      <c r="N23" s="30">
        <f t="shared" si="9"/>
        <v>0.80454051519817205</v>
      </c>
      <c r="P23" s="11" t="s">
        <v>29</v>
      </c>
      <c r="Q23" s="30">
        <f t="shared" si="12"/>
        <v>0.52952185425204434</v>
      </c>
      <c r="R23" s="30">
        <f t="shared" si="10"/>
        <v>2.5170699324860601E-2</v>
      </c>
      <c r="S23" s="30">
        <f t="shared" si="10"/>
        <v>9.7444776651604004E-2</v>
      </c>
      <c r="T23" s="30">
        <f t="shared" si="10"/>
        <v>-2.6745853971792743E-2</v>
      </c>
      <c r="U23" s="30">
        <f t="shared" si="10"/>
        <v>0.39685254506306733</v>
      </c>
    </row>
    <row r="24" spans="2:21" x14ac:dyDescent="0.25">
      <c r="B24" s="4" t="s">
        <v>30</v>
      </c>
      <c r="C24" s="7">
        <v>43081.228203486702</v>
      </c>
      <c r="D24" s="7">
        <v>47494.103551136905</v>
      </c>
      <c r="E24" s="7">
        <v>43451.962600473395</v>
      </c>
      <c r="F24" s="7">
        <v>42966.551244238501</v>
      </c>
      <c r="G24" s="7">
        <v>32185.368364144797</v>
      </c>
      <c r="I24" s="4" t="s">
        <v>30</v>
      </c>
      <c r="J24" s="26">
        <f t="shared" si="11"/>
        <v>0.70134867111157728</v>
      </c>
      <c r="K24" s="26">
        <f t="shared" si="9"/>
        <v>0.78353730632284457</v>
      </c>
      <c r="L24" s="26">
        <f t="shared" si="9"/>
        <v>0.79514779559409998</v>
      </c>
      <c r="M24" s="26">
        <f t="shared" si="9"/>
        <v>0.76727925257483443</v>
      </c>
      <c r="N24" s="26">
        <f t="shared" si="9"/>
        <v>0.79019378452140743</v>
      </c>
      <c r="P24" s="4" t="s">
        <v>30</v>
      </c>
      <c r="Q24" s="26">
        <f t="shared" si="12"/>
        <v>0.33853456999672349</v>
      </c>
      <c r="R24" s="26">
        <f t="shared" si="10"/>
        <v>-9.2914172869877576E-2</v>
      </c>
      <c r="S24" s="26">
        <f t="shared" si="10"/>
        <v>9.3025509292403497E-2</v>
      </c>
      <c r="T24" s="26">
        <f t="shared" si="10"/>
        <v>1.1297424209721463E-2</v>
      </c>
      <c r="U24" s="26">
        <f t="shared" si="10"/>
        <v>0.33497155471752116</v>
      </c>
    </row>
    <row r="25" spans="2:21" x14ac:dyDescent="0.25">
      <c r="B25" s="11" t="s">
        <v>31</v>
      </c>
      <c r="C25" s="12">
        <f>C23-C24</f>
        <v>7040.7820128948006</v>
      </c>
      <c r="D25" s="12">
        <f t="shared" ref="D25" si="17">D23-D24</f>
        <v>1397.2764399123917</v>
      </c>
      <c r="E25" s="12">
        <f t="shared" ref="E25" si="18">E23-E24</f>
        <v>1098.2334833979039</v>
      </c>
      <c r="F25" s="12">
        <f t="shared" ref="F25" si="19">F23-F24</f>
        <v>2807.9222226129059</v>
      </c>
      <c r="G25" s="12">
        <f t="shared" ref="G25" si="20">G23-G24</f>
        <v>584.3564207892523</v>
      </c>
      <c r="I25" s="11" t="s">
        <v>31</v>
      </c>
      <c r="J25" s="30">
        <f t="shared" si="11"/>
        <v>0.11462168824449655</v>
      </c>
      <c r="K25" s="30">
        <f t="shared" si="9"/>
        <v>2.3051666123954494E-2</v>
      </c>
      <c r="L25" s="30">
        <f t="shared" si="9"/>
        <v>2.0097088396231821E-2</v>
      </c>
      <c r="M25" s="30">
        <f t="shared" si="9"/>
        <v>5.0142736660615639E-2</v>
      </c>
      <c r="N25" s="30">
        <f t="shared" si="9"/>
        <v>1.4346730676764547E-2</v>
      </c>
      <c r="P25" s="11" t="s">
        <v>31</v>
      </c>
      <c r="Q25" s="30">
        <f t="shared" si="12"/>
        <v>11.048780097915708</v>
      </c>
      <c r="R25" s="30">
        <f t="shared" si="10"/>
        <v>4.038932749296376</v>
      </c>
      <c r="S25" s="30">
        <f t="shared" si="10"/>
        <v>0.27229451754581113</v>
      </c>
      <c r="T25" s="30">
        <f t="shared" si="10"/>
        <v>-0.60888037618935709</v>
      </c>
      <c r="U25" s="30">
        <f t="shared" si="10"/>
        <v>3.8051533665368602</v>
      </c>
    </row>
    <row r="26" spans="2:21" x14ac:dyDescent="0.25">
      <c r="B26" s="4" t="s">
        <v>32</v>
      </c>
      <c r="C26" s="7">
        <v>-1480.5965444283499</v>
      </c>
      <c r="D26" s="7">
        <v>-1039.5204147757299</v>
      </c>
      <c r="E26" s="7">
        <v>-4928.1268418405107</v>
      </c>
      <c r="F26" s="7">
        <v>-380.91335315144102</v>
      </c>
      <c r="G26" s="7">
        <v>-1721.23442801189</v>
      </c>
      <c r="I26" s="4" t="s">
        <v>32</v>
      </c>
      <c r="J26" s="26">
        <f t="shared" si="11"/>
        <v>-2.4103640081532644E-2</v>
      </c>
      <c r="K26" s="26">
        <f t="shared" si="9"/>
        <v>-1.7149560993061089E-2</v>
      </c>
      <c r="L26" s="26">
        <f t="shared" si="9"/>
        <v>-9.0182099039524261E-2</v>
      </c>
      <c r="M26" s="26">
        <f t="shared" si="9"/>
        <v>-6.8021962302827936E-3</v>
      </c>
      <c r="N26" s="26">
        <f t="shared" si="9"/>
        <v>-4.2258604323896637E-2</v>
      </c>
      <c r="P26" s="4" t="s">
        <v>32</v>
      </c>
      <c r="Q26" s="26">
        <f t="shared" si="12"/>
        <v>-0.13980540922684692</v>
      </c>
      <c r="R26" s="26">
        <f t="shared" si="10"/>
        <v>0.42430732805548543</v>
      </c>
      <c r="S26" s="26">
        <f t="shared" si="10"/>
        <v>-0.78906378668055965</v>
      </c>
      <c r="T26" s="26">
        <f t="shared" si="10"/>
        <v>11.937658396767253</v>
      </c>
      <c r="U26" s="26">
        <f t="shared" si="10"/>
        <v>-0.77869757486119162</v>
      </c>
    </row>
    <row r="27" spans="2:21" x14ac:dyDescent="0.25">
      <c r="B27" s="4" t="s">
        <v>33</v>
      </c>
      <c r="C27" s="7">
        <v>0.92771079599857298</v>
      </c>
      <c r="D27" s="7">
        <v>142.520529004097</v>
      </c>
      <c r="E27" s="7">
        <v>-3669.5250738787704</v>
      </c>
      <c r="F27" s="7">
        <v>1624.6963993124998</v>
      </c>
      <c r="G27" s="7">
        <v>0.724343798995018</v>
      </c>
      <c r="I27" s="4" t="s">
        <v>33</v>
      </c>
      <c r="J27" s="26">
        <f t="shared" si="11"/>
        <v>1.5102836225472412E-5</v>
      </c>
      <c r="K27" s="26">
        <f t="shared" si="9"/>
        <v>2.3512424288910255E-3</v>
      </c>
      <c r="L27" s="31">
        <f t="shared" si="9"/>
        <v>-6.7150356364805319E-2</v>
      </c>
      <c r="M27" s="26">
        <f t="shared" si="9"/>
        <v>2.9013169612785224E-2</v>
      </c>
      <c r="N27" s="26">
        <f t="shared" si="9"/>
        <v>1.7783607798011775E-5</v>
      </c>
      <c r="P27" s="4" t="s">
        <v>33</v>
      </c>
      <c r="Q27" s="26"/>
      <c r="R27" s="26"/>
      <c r="S27" s="31"/>
      <c r="T27" s="26"/>
      <c r="U27" s="26"/>
    </row>
    <row r="28" spans="2:21" x14ac:dyDescent="0.25">
      <c r="B28" s="4" t="s">
        <v>34</v>
      </c>
      <c r="C28" s="7">
        <v>1481.5242552243499</v>
      </c>
      <c r="D28" s="7">
        <v>1182.0409437798298</v>
      </c>
      <c r="E28" s="7">
        <v>1258.6017679617401</v>
      </c>
      <c r="F28" s="7">
        <v>2005.6097524639401</v>
      </c>
      <c r="G28" s="7">
        <v>1721.9587718108899</v>
      </c>
      <c r="I28" s="4" t="s">
        <v>34</v>
      </c>
      <c r="J28" s="26">
        <f t="shared" si="11"/>
        <v>2.4118742917758139E-2</v>
      </c>
      <c r="K28" s="26">
        <f t="shared" si="9"/>
        <v>1.9500803421952161E-2</v>
      </c>
      <c r="L28" s="26">
        <f t="shared" si="9"/>
        <v>2.3031742674718941E-2</v>
      </c>
      <c r="M28" s="26">
        <f t="shared" si="9"/>
        <v>3.5815365843068006E-2</v>
      </c>
      <c r="N28" s="26">
        <f t="shared" si="9"/>
        <v>4.2276387931694769E-2</v>
      </c>
      <c r="P28" s="4" t="s">
        <v>34</v>
      </c>
      <c r="Q28" s="26"/>
      <c r="R28" s="26"/>
      <c r="S28" s="26"/>
      <c r="T28" s="26"/>
      <c r="U28" s="26"/>
    </row>
    <row r="29" spans="2:21" x14ac:dyDescent="0.25">
      <c r="B29" s="11" t="s">
        <v>35</v>
      </c>
      <c r="C29" s="12">
        <f>C25+C26</f>
        <v>5560.1854684664504</v>
      </c>
      <c r="D29" s="12">
        <f t="shared" ref="D29:G29" si="21">D25+D26</f>
        <v>357.75602513666172</v>
      </c>
      <c r="E29" s="12">
        <f t="shared" si="21"/>
        <v>-3829.8933584426068</v>
      </c>
      <c r="F29" s="12">
        <f t="shared" si="21"/>
        <v>2427.0088694614651</v>
      </c>
      <c r="G29" s="12">
        <f t="shared" si="21"/>
        <v>-1136.8780072226377</v>
      </c>
      <c r="I29" s="11" t="s">
        <v>35</v>
      </c>
      <c r="J29" s="30">
        <f t="shared" si="11"/>
        <v>9.0518048162963896E-2</v>
      </c>
      <c r="K29" s="30">
        <f t="shared" si="9"/>
        <v>5.902105130893405E-3</v>
      </c>
      <c r="L29" s="30">
        <f t="shared" si="9"/>
        <v>-7.008501064329245E-2</v>
      </c>
      <c r="M29" s="30">
        <f t="shared" si="9"/>
        <v>4.334054043033285E-2</v>
      </c>
      <c r="N29" s="30">
        <f t="shared" si="9"/>
        <v>-2.7911873647132091E-2</v>
      </c>
      <c r="P29" s="11" t="s">
        <v>35</v>
      </c>
      <c r="Q29" s="30">
        <f t="shared" ref="Q29:Q31" si="22">+C29/G29-1</f>
        <v>-5.8907494323422034</v>
      </c>
      <c r="R29" s="30">
        <f t="shared" ref="R29:U31" si="23">+C29/D29-1</f>
        <v>14.541835993796266</v>
      </c>
      <c r="S29" s="30">
        <f t="shared" si="23"/>
        <v>-1.093411484773597</v>
      </c>
      <c r="T29" s="30">
        <f t="shared" si="23"/>
        <v>-2.5780302275089877</v>
      </c>
      <c r="U29" s="30">
        <f t="shared" si="23"/>
        <v>-3.1348014950087584</v>
      </c>
    </row>
    <row r="30" spans="2:21" x14ac:dyDescent="0.25">
      <c r="B30" s="4" t="s">
        <v>36</v>
      </c>
      <c r="C30" s="7">
        <v>903.83811993133997</v>
      </c>
      <c r="D30" s="7">
        <v>-651.62467957818501</v>
      </c>
      <c r="E30" s="7">
        <v>399.78777194237699</v>
      </c>
      <c r="F30" s="7">
        <v>-227.13535397946799</v>
      </c>
      <c r="G30" s="7">
        <v>181.87078154766601</v>
      </c>
      <c r="I30" s="4" t="s">
        <v>36</v>
      </c>
      <c r="J30" s="26">
        <f t="shared" si="11"/>
        <v>1.4714196664024721E-2</v>
      </c>
      <c r="K30" s="26">
        <f t="shared" si="9"/>
        <v>-1.0750223880327474E-2</v>
      </c>
      <c r="L30" s="26">
        <f t="shared" si="9"/>
        <v>7.3159035067841688E-3</v>
      </c>
      <c r="M30" s="26">
        <f t="shared" si="9"/>
        <v>-4.0560910659092246E-3</v>
      </c>
      <c r="N30" s="26">
        <f t="shared" si="9"/>
        <v>4.4651706184949541E-3</v>
      </c>
      <c r="P30" s="4" t="s">
        <v>36</v>
      </c>
      <c r="Q30" s="26"/>
      <c r="R30" s="26"/>
      <c r="S30" s="26"/>
      <c r="T30" s="26"/>
      <c r="U30" s="26"/>
    </row>
    <row r="31" spans="2:21" x14ac:dyDescent="0.25">
      <c r="B31" s="11" t="s">
        <v>37</v>
      </c>
      <c r="C31" s="12">
        <f>C29-C30</f>
        <v>4656.3473485351105</v>
      </c>
      <c r="D31" s="12">
        <f t="shared" ref="D31" si="24">D29-D30</f>
        <v>1009.3807047148467</v>
      </c>
      <c r="E31" s="12">
        <f t="shared" ref="E31" si="25">E29-E30</f>
        <v>-4229.6811303849836</v>
      </c>
      <c r="F31" s="12">
        <f t="shared" ref="F31" si="26">F29-F30</f>
        <v>2654.1442234409333</v>
      </c>
      <c r="G31" s="12">
        <f t="shared" ref="G31" si="27">G29-G30</f>
        <v>-1318.7487887703037</v>
      </c>
      <c r="I31" s="11" t="s">
        <v>37</v>
      </c>
      <c r="J31" s="30">
        <f t="shared" si="11"/>
        <v>7.5803851498939187E-2</v>
      </c>
      <c r="K31" s="30">
        <f t="shared" si="9"/>
        <v>1.6652329011220879E-2</v>
      </c>
      <c r="L31" s="30">
        <f t="shared" si="9"/>
        <v>-7.7400914150076605E-2</v>
      </c>
      <c r="M31" s="30">
        <f t="shared" si="9"/>
        <v>4.7396631496242077E-2</v>
      </c>
      <c r="N31" s="30">
        <f t="shared" si="9"/>
        <v>-3.2377044265627049E-2</v>
      </c>
      <c r="P31" s="11" t="s">
        <v>37</v>
      </c>
      <c r="Q31" s="30">
        <f t="shared" si="22"/>
        <v>-4.5308827490010621</v>
      </c>
      <c r="R31" s="30">
        <f t="shared" si="23"/>
        <v>3.6130734684992252</v>
      </c>
      <c r="S31" s="30">
        <f t="shared" si="23"/>
        <v>-1.2386422696178454</v>
      </c>
      <c r="T31" s="30">
        <f t="shared" si="23"/>
        <v>-2.5936139012451496</v>
      </c>
      <c r="U31" s="30">
        <f t="shared" si="23"/>
        <v>-3.012623060617821</v>
      </c>
    </row>
    <row r="32" spans="2:21" x14ac:dyDescent="0.25">
      <c r="B32" s="4" t="s">
        <v>38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I32" s="4" t="s">
        <v>38</v>
      </c>
      <c r="J32" s="26">
        <f t="shared" si="11"/>
        <v>0</v>
      </c>
      <c r="K32" s="26">
        <f t="shared" si="9"/>
        <v>0</v>
      </c>
      <c r="L32" s="26">
        <f t="shared" si="9"/>
        <v>0</v>
      </c>
      <c r="M32" s="26">
        <f t="shared" si="9"/>
        <v>0</v>
      </c>
      <c r="N32" s="26">
        <f t="shared" si="9"/>
        <v>0</v>
      </c>
      <c r="P32" s="4" t="s">
        <v>38</v>
      </c>
      <c r="Q32" s="26"/>
      <c r="R32" s="26"/>
      <c r="S32" s="26"/>
      <c r="T32" s="26"/>
      <c r="U32" s="26"/>
    </row>
    <row r="33" spans="2:21" ht="22.5" x14ac:dyDescent="0.25">
      <c r="B33" s="20" t="s">
        <v>39</v>
      </c>
      <c r="C33" s="21">
        <f>C31+C32</f>
        <v>4656.3473485351105</v>
      </c>
      <c r="D33" s="21">
        <f t="shared" ref="D33" si="28">D31+D32</f>
        <v>1009.3807047148467</v>
      </c>
      <c r="E33" s="21">
        <f t="shared" ref="E33" si="29">E31+E32</f>
        <v>-4229.6811303849836</v>
      </c>
      <c r="F33" s="21">
        <f t="shared" ref="F33" si="30">F31+F32</f>
        <v>2654.1442234409333</v>
      </c>
      <c r="G33" s="21">
        <f t="shared" ref="G33" si="31">G31+G32</f>
        <v>-1318.7487887703037</v>
      </c>
      <c r="I33" s="20" t="s">
        <v>39</v>
      </c>
      <c r="J33" s="32">
        <f t="shared" si="11"/>
        <v>7.5803851498939187E-2</v>
      </c>
      <c r="K33" s="32">
        <f t="shared" si="9"/>
        <v>1.6652329011220879E-2</v>
      </c>
      <c r="L33" s="32">
        <f t="shared" si="9"/>
        <v>-7.7400914150076605E-2</v>
      </c>
      <c r="M33" s="32">
        <f t="shared" si="9"/>
        <v>4.7396631496242077E-2</v>
      </c>
      <c r="N33" s="32">
        <f t="shared" si="9"/>
        <v>-3.2377044265627049E-2</v>
      </c>
      <c r="P33" s="20" t="s">
        <v>39</v>
      </c>
      <c r="Q33" s="32">
        <f t="shared" ref="Q33" si="32">+C33/G33-1</f>
        <v>-4.5308827490010621</v>
      </c>
      <c r="R33" s="32">
        <f t="shared" ref="R33:U33" si="33">+C33/D33-1</f>
        <v>3.6130734684992252</v>
      </c>
      <c r="S33" s="32">
        <f t="shared" si="33"/>
        <v>-1.2386422696178454</v>
      </c>
      <c r="T33" s="32">
        <f t="shared" si="33"/>
        <v>-2.5936139012451496</v>
      </c>
      <c r="U33" s="32">
        <f t="shared" si="33"/>
        <v>-3.012623060617821</v>
      </c>
    </row>
  </sheetData>
  <mergeCells count="6">
    <mergeCell ref="B1:G1"/>
    <mergeCell ref="B18:G18"/>
    <mergeCell ref="I1:N1"/>
    <mergeCell ref="I18:N18"/>
    <mergeCell ref="P1:U1"/>
    <mergeCell ref="P18:U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Multi Brand &amp; Segment BS</vt:lpstr>
      <vt:lpstr>Multi Brand &amp; Segment IS</vt:lpstr>
      <vt:lpstr>Multi Brand &amp; Single Segment BS</vt:lpstr>
      <vt:lpstr>Multi Brand &amp; Single Segment IS</vt:lpstr>
      <vt:lpstr>Single Brand &amp; Segment BS</vt:lpstr>
      <vt:lpstr>Single Brand &amp; Segment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Mazza</dc:creator>
  <cp:lastModifiedBy>Enzo Mazza</cp:lastModifiedBy>
  <dcterms:created xsi:type="dcterms:W3CDTF">2018-06-18T20:49:21Z</dcterms:created>
  <dcterms:modified xsi:type="dcterms:W3CDTF">2018-06-19T08:46:26Z</dcterms:modified>
</cp:coreProperties>
</file>