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ea6fb411e1641c/Documents/Estudo/FEI/FEI - 8 Sem/MEF130/Grupo 6 desenhos/"/>
    </mc:Choice>
  </mc:AlternateContent>
  <xr:revisionPtr revIDLastSave="10" documentId="13_ncr:1_{3A3414C9-CEE6-428F-A4DD-72365EEDC8E6}" xr6:coauthVersionLast="47" xr6:coauthVersionMax="47" xr10:uidLastSave="{3BD0C6F4-22B8-4FBC-9CF4-F9727E09A54F}"/>
  <bookViews>
    <workbookView xWindow="-120" yWindow="-120" windowWidth="21840" windowHeight="13020" xr2:uid="{AA8DD2AA-2141-4C76-B51B-86B3F7B439F3}"/>
  </bookViews>
  <sheets>
    <sheet name="Planilha1" sheetId="1" r:id="rId1"/>
    <sheet name="explicações" sheetId="3" r:id="rId2"/>
    <sheet name="Planilha3" sheetId="4" r:id="rId3"/>
    <sheet name="Planilha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K26" i="1"/>
  <c r="K19" i="1"/>
  <c r="K20" i="1"/>
  <c r="C22" i="1"/>
  <c r="C20" i="1" s="1"/>
  <c r="C23" i="1" s="1"/>
  <c r="C25" i="1" s="1"/>
  <c r="C11" i="1"/>
  <c r="C12" i="1" s="1"/>
  <c r="C26" i="1"/>
  <c r="K28" i="1"/>
  <c r="K32" i="1" s="1"/>
  <c r="K35" i="1" s="1"/>
  <c r="G3" i="1"/>
  <c r="G6" i="1" s="1"/>
  <c r="C7" i="1" s="1"/>
  <c r="K33" i="1"/>
  <c r="K29" i="1"/>
  <c r="K23" i="1" l="1"/>
  <c r="C27" i="1"/>
  <c r="C28" i="1" s="1"/>
  <c r="E5" i="3"/>
  <c r="E6" i="3"/>
  <c r="E7" i="3"/>
  <c r="E8" i="3"/>
  <c r="E9" i="3"/>
  <c r="E10" i="3"/>
  <c r="E11" i="3"/>
  <c r="E12" i="3"/>
  <c r="E4" i="3"/>
  <c r="G15" i="1"/>
  <c r="G16" i="1" s="1"/>
  <c r="H16" i="1" s="1"/>
  <c r="G13" i="1"/>
  <c r="G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ESTEVAO C DE MELLO</author>
    <author>VITORIA</author>
  </authors>
  <commentList>
    <comment ref="G7" authorId="0" shapeId="0" xr:uid="{10E536B9-80DE-4A13-A2CA-5C64F0E4F65D}">
      <text>
        <r>
          <rPr>
            <b/>
            <sz val="9"/>
            <color indexed="81"/>
            <rFont val="Segoe UI"/>
            <family val="2"/>
          </rPr>
          <t>Pegar do 3D com rebarba</t>
        </r>
      </text>
    </comment>
    <comment ref="G8" authorId="1" shapeId="0" xr:uid="{D90F6124-37DE-4B69-B5F4-B6AAEDEF569D}">
      <text>
        <r>
          <rPr>
            <b/>
            <sz val="9"/>
            <color indexed="81"/>
            <rFont val="Segoe UI"/>
            <family val="2"/>
          </rPr>
          <t>VITORIA:</t>
        </r>
        <r>
          <rPr>
            <sz val="9"/>
            <color indexed="81"/>
            <rFont val="Segoe UI"/>
            <family val="2"/>
          </rPr>
          <t xml:space="preserve">
CAD SEM REBARBA</t>
        </r>
      </text>
    </comment>
    <comment ref="B20" authorId="1" shapeId="0" xr:uid="{E132CB19-0404-496A-821F-8828C01DCF4C}">
      <text>
        <r>
          <rPr>
            <b/>
            <sz val="9"/>
            <color indexed="81"/>
            <rFont val="Segoe UI"/>
            <family val="2"/>
          </rPr>
          <t>VITORIA:</t>
        </r>
        <r>
          <rPr>
            <sz val="9"/>
            <color indexed="81"/>
            <rFont val="Segoe UI"/>
            <family val="2"/>
          </rPr>
          <t xml:space="preserve">
Diâmetro externo da rebarba</t>
        </r>
      </text>
    </comment>
    <comment ref="C24" authorId="1" shapeId="0" xr:uid="{BD82E014-BA6A-4251-99F9-EB2D5E111621}">
      <text>
        <r>
          <rPr>
            <b/>
            <sz val="9"/>
            <color indexed="81"/>
            <rFont val="Segoe UI"/>
            <family val="2"/>
          </rPr>
          <t>VITORIA:</t>
        </r>
        <r>
          <rPr>
            <sz val="9"/>
            <color indexed="81"/>
            <rFont val="Segoe UI"/>
            <family val="2"/>
          </rPr>
          <t xml:space="preserve">
TAMANHO "D" OU TABELADO FAZER QNDO PC TIVER BATERIA</t>
        </r>
      </text>
    </comment>
    <comment ref="D28" authorId="1" shapeId="0" xr:uid="{FEED4223-4E55-4203-B590-F7F5DE611A5E}">
      <text>
        <r>
          <rPr>
            <b/>
            <sz val="9"/>
            <color indexed="81"/>
            <rFont val="Segoe UI"/>
            <family val="2"/>
          </rPr>
          <t>VITORIA:</t>
        </r>
        <r>
          <rPr>
            <sz val="9"/>
            <color indexed="81"/>
            <rFont val="Segoe UI"/>
            <family val="2"/>
          </rPr>
          <t xml:space="preserve">
TESTE DE FLAMBAGEM</t>
        </r>
      </text>
    </comment>
  </commentList>
</comments>
</file>

<file path=xl/sharedStrings.xml><?xml version="1.0" encoding="utf-8"?>
<sst xmlns="http://schemas.openxmlformats.org/spreadsheetml/2006/main" count="134" uniqueCount="97">
  <si>
    <t>Qualidade do Forjado</t>
  </si>
  <si>
    <t>Grupo de Material</t>
  </si>
  <si>
    <t>Indice de Esbeltez S</t>
  </si>
  <si>
    <t>Tipo de Rebarba</t>
  </si>
  <si>
    <t>F</t>
  </si>
  <si>
    <t>Aço SAE 1070</t>
  </si>
  <si>
    <t>Temperatura de 1215°</t>
  </si>
  <si>
    <t>M2</t>
  </si>
  <si>
    <t>r</t>
  </si>
  <si>
    <t>d</t>
  </si>
  <si>
    <t>h</t>
  </si>
  <si>
    <t>kg</t>
  </si>
  <si>
    <t>kg/mm³</t>
  </si>
  <si>
    <t>mm</t>
  </si>
  <si>
    <t>Simétrica</t>
  </si>
  <si>
    <t>Dimensão do blank cortado</t>
  </si>
  <si>
    <t>D</t>
  </si>
  <si>
    <t>b</t>
  </si>
  <si>
    <t>A</t>
  </si>
  <si>
    <t>mm²</t>
  </si>
  <si>
    <t>cm²</t>
  </si>
  <si>
    <t>s</t>
  </si>
  <si>
    <t>R</t>
  </si>
  <si>
    <t>n</t>
  </si>
  <si>
    <t>Dimensão da rebarba externa</t>
  </si>
  <si>
    <t>mm³</t>
  </si>
  <si>
    <t>H</t>
  </si>
  <si>
    <t>H/D</t>
  </si>
  <si>
    <t>&lt; 1,5</t>
  </si>
  <si>
    <t>CAD + CALCULOS</t>
  </si>
  <si>
    <t>mm³*H</t>
  </si>
  <si>
    <t>Calculo Temperatura</t>
  </si>
  <si>
    <t>FC</t>
  </si>
  <si>
    <r>
      <t>T</t>
    </r>
    <r>
      <rPr>
        <vertAlign val="subscript"/>
        <sz val="11"/>
        <color theme="1"/>
        <rFont val="Calibri"/>
        <family val="2"/>
        <scheme val="minor"/>
      </rPr>
      <t>F</t>
    </r>
  </si>
  <si>
    <r>
      <t>T</t>
    </r>
    <r>
      <rPr>
        <vertAlign val="subscript"/>
        <sz val="11"/>
        <color theme="1"/>
        <rFont val="Calibri"/>
        <family val="2"/>
        <scheme val="minor"/>
      </rPr>
      <t>M</t>
    </r>
  </si>
  <si>
    <r>
      <t>T</t>
    </r>
    <r>
      <rPr>
        <vertAlign val="subscript"/>
        <sz val="11"/>
        <color theme="1"/>
        <rFont val="Calibri"/>
        <family val="2"/>
        <scheme val="minor"/>
      </rPr>
      <t>INT</t>
    </r>
  </si>
  <si>
    <r>
      <rPr>
        <sz val="11"/>
        <color theme="1"/>
        <rFont val="Symbol"/>
        <family val="1"/>
        <charset val="2"/>
      </rPr>
      <t>a</t>
    </r>
    <r>
      <rPr>
        <vertAlign val="subscript"/>
        <sz val="11"/>
        <color theme="1"/>
        <rFont val="Calibri"/>
        <family val="2"/>
        <scheme val="minor"/>
      </rPr>
      <t>INT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</si>
  <si>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T</t>
    </r>
  </si>
  <si>
    <t>°C</t>
  </si>
  <si>
    <r>
      <t>D</t>
    </r>
    <r>
      <rPr>
        <vertAlign val="subscript"/>
        <sz val="11"/>
        <color theme="1"/>
        <rFont val="Calibri"/>
        <family val="2"/>
        <scheme val="minor"/>
      </rPr>
      <t>bitola desenho</t>
    </r>
  </si>
  <si>
    <r>
      <t>D</t>
    </r>
    <r>
      <rPr>
        <vertAlign val="subscript"/>
        <sz val="11"/>
        <color theme="1"/>
        <rFont val="Calibri"/>
        <family val="2"/>
        <scheme val="minor"/>
      </rPr>
      <t>bitola normalizado</t>
    </r>
  </si>
  <si>
    <r>
      <t>D</t>
    </r>
    <r>
      <rPr>
        <vertAlign val="subscript"/>
        <sz val="11"/>
        <color theme="1"/>
        <rFont val="Calibri"/>
        <family val="2"/>
        <scheme val="minor"/>
      </rPr>
      <t xml:space="preserve">bitola </t>
    </r>
  </si>
  <si>
    <r>
      <t>V</t>
    </r>
    <r>
      <rPr>
        <vertAlign val="subscript"/>
        <sz val="11"/>
        <color theme="1"/>
        <rFont val="Calibri"/>
        <family val="2"/>
        <scheme val="minor"/>
      </rPr>
      <t>reb</t>
    </r>
  </si>
  <si>
    <r>
      <t>V</t>
    </r>
    <r>
      <rPr>
        <vertAlign val="subscript"/>
        <sz val="11"/>
        <color theme="1"/>
        <rFont val="Calibri"/>
        <family val="2"/>
        <scheme val="minor"/>
      </rPr>
      <t>tot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</si>
  <si>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blank 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</si>
  <si>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</si>
  <si>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V</t>
    </r>
    <r>
      <rPr>
        <vertAlign val="subscript"/>
        <sz val="11"/>
        <color theme="1"/>
        <rFont val="Calibri"/>
        <family val="2"/>
        <scheme val="minor"/>
      </rPr>
      <t>forj</t>
    </r>
  </si>
  <si>
    <r>
      <t>m</t>
    </r>
    <r>
      <rPr>
        <vertAlign val="subscript"/>
        <sz val="11"/>
        <color theme="1"/>
        <rFont val="Calibri"/>
        <family val="2"/>
        <scheme val="minor"/>
      </rPr>
      <t>f</t>
    </r>
  </si>
  <si>
    <r>
      <t>m</t>
    </r>
    <r>
      <rPr>
        <vertAlign val="subscript"/>
        <sz val="11"/>
        <color theme="1"/>
        <rFont val="Calibri"/>
        <family val="2"/>
        <scheme val="minor"/>
      </rPr>
      <t>e</t>
    </r>
  </si>
  <si>
    <t>Tabela Usada Norma DIN EM 10243</t>
  </si>
  <si>
    <t>Dimensão Entrada (mm/graus)</t>
  </si>
  <si>
    <t>Afastamento +/-</t>
  </si>
  <si>
    <t>Dimensão Saída (mm/graus)</t>
  </si>
  <si>
    <t>60,4 mm</t>
  </si>
  <si>
    <t>89,8 mm</t>
  </si>
  <si>
    <t>28,3 mm</t>
  </si>
  <si>
    <t>85,4 mm</t>
  </si>
  <si>
    <t>67,7 mm</t>
  </si>
  <si>
    <t>102,5 mm</t>
  </si>
  <si>
    <t>133,7 mm</t>
  </si>
  <si>
    <t>48,5 mm</t>
  </si>
  <si>
    <t>Explicação Tolerâncias</t>
  </si>
  <si>
    <t>10,0 mm</t>
  </si>
  <si>
    <t xml:space="preserve"> (+0,8/-1,7)</t>
  </si>
  <si>
    <t xml:space="preserve"> (+1,7/-0,8)</t>
  </si>
  <si>
    <t xml:space="preserve"> (+1,5/-0,7)</t>
  </si>
  <si>
    <t xml:space="preserve"> (+1,9/-0,9)</t>
  </si>
  <si>
    <t>Mäkelt</t>
  </si>
  <si>
    <t>Grünning</t>
  </si>
  <si>
    <t>C</t>
  </si>
  <si>
    <r>
      <t>Sig</t>
    </r>
    <r>
      <rPr>
        <vertAlign val="subscript"/>
        <sz val="12"/>
        <color rgb="FF373A3C"/>
        <rFont val="Segoe UI"/>
        <family val="2"/>
      </rPr>
      <t>0</t>
    </r>
  </si>
  <si>
    <r>
      <t>F</t>
    </r>
    <r>
      <rPr>
        <vertAlign val="subscript"/>
        <sz val="11"/>
        <color theme="1"/>
        <rFont val="Calibri"/>
        <family val="2"/>
        <scheme val="minor"/>
      </rPr>
      <t>forj</t>
    </r>
  </si>
  <si>
    <r>
      <t>A</t>
    </r>
    <r>
      <rPr>
        <vertAlign val="subscript"/>
        <sz val="12"/>
        <color rgb="FF373A3C"/>
        <rFont val="Segoe UI"/>
        <family val="2"/>
      </rPr>
      <t>d</t>
    </r>
  </si>
  <si>
    <r>
      <t>D</t>
    </r>
    <r>
      <rPr>
        <vertAlign val="subscript"/>
        <sz val="12"/>
        <color rgb="FF373A3C"/>
        <rFont val="Segoe UI"/>
        <family val="2"/>
      </rPr>
      <t>externo</t>
    </r>
  </si>
  <si>
    <t>tonf</t>
  </si>
  <si>
    <t>-</t>
  </si>
  <si>
    <r>
      <t>K</t>
    </r>
    <r>
      <rPr>
        <vertAlign val="subscript"/>
        <sz val="12"/>
        <color rgb="FF373A3C"/>
        <rFont val="Segoe UI"/>
        <family val="2"/>
      </rPr>
      <t>r</t>
    </r>
  </si>
  <si>
    <r>
      <t>A</t>
    </r>
    <r>
      <rPr>
        <vertAlign val="subscript"/>
        <sz val="11"/>
        <color theme="1"/>
        <rFont val="Calibri"/>
        <family val="2"/>
        <scheme val="minor"/>
      </rPr>
      <t>r</t>
    </r>
  </si>
  <si>
    <t>a</t>
  </si>
  <si>
    <t>Kfd</t>
  </si>
  <si>
    <t>b*</t>
  </si>
  <si>
    <t>Kfs</t>
  </si>
  <si>
    <t>b/s</t>
  </si>
  <si>
    <r>
      <t>kgf/mm</t>
    </r>
    <r>
      <rPr>
        <vertAlign val="superscript"/>
        <sz val="12"/>
        <color rgb="FF373A3C"/>
        <rFont val="Segoe UI"/>
        <family val="2"/>
      </rPr>
      <t>2</t>
    </r>
  </si>
  <si>
    <r>
      <t>N/mm</t>
    </r>
    <r>
      <rPr>
        <vertAlign val="superscript"/>
        <sz val="12"/>
        <color rgb="FF373A3C"/>
        <rFont val="Segoe UI"/>
        <family val="2"/>
      </rPr>
      <t>2</t>
    </r>
  </si>
  <si>
    <r>
      <t>mm</t>
    </r>
    <r>
      <rPr>
        <vertAlign val="superscript"/>
        <sz val="12"/>
        <color rgb="FF373A3C"/>
        <rFont val="Segoe UI"/>
        <family val="2"/>
      </rPr>
      <t>2</t>
    </r>
  </si>
  <si>
    <r>
      <t>Sig</t>
    </r>
    <r>
      <rPr>
        <vertAlign val="subscript"/>
        <sz val="12"/>
        <color rgb="FF373A3C"/>
        <rFont val="Segoe UI"/>
        <family val="2"/>
      </rPr>
      <t>t</t>
    </r>
  </si>
  <si>
    <t>s1</t>
  </si>
  <si>
    <t>Densidade: 7,85 g/cm³</t>
  </si>
  <si>
    <t>Ponto de fusão: 1410 °C</t>
  </si>
  <si>
    <t>Limite de escoamento (mínimo): 635 MPa</t>
  </si>
  <si>
    <t>Resistência à tração (mínimo): 725 MPa</t>
  </si>
  <si>
    <t>Alongamento (mínimo): 15%</t>
  </si>
  <si>
    <t xml:space="preserve">Resistência física e resistência à tração do aço 1070: </t>
  </si>
  <si>
    <t>Sig0</t>
  </si>
  <si>
    <t>Sigt</t>
  </si>
  <si>
    <t>ArrcelorMittal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</si>
</sst>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%"/>
  </numFmts>
  <fonts count="15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73A3C"/>
      <name val="Segoe UI"/>
      <family val="2"/>
    </font>
    <font>
      <vertAlign val="subscript"/>
      <sz val="12"/>
      <color rgb="FF373A3C"/>
      <name val="Segoe UI"/>
      <family val="2"/>
    </font>
    <font>
      <vertAlign val="superscript"/>
      <sz val="12"/>
      <color rgb="FF373A3C"/>
      <name val="Segoe UI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438977</xdr:colOff>
      <xdr:row>0</xdr:row>
      <xdr:rowOff>130721</xdr:rowOff>
    </xdr:from>
    <xdr:to>
      <xdr:col>19</xdr:col>
      <xdr:colOff>331496</xdr:colOff>
      <xdr:row>15</xdr:row>
      <xdr:rowOff>5890</xdr:rowOff>
    </xdr:to>
    <xdr:pic>
      <xdr:nvPicPr>
        <xdr:cNvPr id="2" name="Imagem 1" descr="Diagrama, Desenho técnico&#10;&#10;Descrição gerada automaticamente">
          <a:extLst>
            <a:ext uri="{FF2B5EF4-FFF2-40B4-BE49-F238E27FC236}">
              <a16:creationId xmlns:a16="http://schemas.microsoft.com/office/drawing/2014/main" id="{2E6036E0-5DE2-4185-BE60-5137FF3E9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3477" y="130721"/>
          <a:ext cx="3569997" cy="3063973"/>
        </a:xfrm>
        <a:prstGeom prst="rect">
          <a:avLst/>
        </a:prstGeom>
      </xdr:spPr>
    </xdr:pic>
    <xdr:clientData/>
  </xdr:twoCellAnchor>
  <xdr:twoCellAnchor>
    <xdr:from>
      <xdr:col>13</xdr:col>
      <xdr:colOff>372361</xdr:colOff>
      <xdr:row>15</xdr:row>
      <xdr:rowOff>117107</xdr:rowOff>
    </xdr:from>
    <xdr:to>
      <xdr:col>24</xdr:col>
      <xdr:colOff>241551</xdr:colOff>
      <xdr:row>21</xdr:row>
      <xdr:rowOff>63834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4404D3B9-5AA6-484E-B823-AAD84B03D13E}"/>
            </a:ext>
          </a:extLst>
        </xdr:cNvPr>
        <xdr:cNvGrpSpPr/>
      </xdr:nvGrpSpPr>
      <xdr:grpSpPr>
        <a:xfrm>
          <a:off x="9964596" y="3243548"/>
          <a:ext cx="6525484" cy="1246610"/>
          <a:chOff x="9548536" y="4862085"/>
          <a:chExt cx="6558671" cy="10753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F8932DD-A45F-4F90-A3FE-469FCC616B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548536" y="5154848"/>
            <a:ext cx="6539382" cy="782627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54615A5A-1DB0-4602-8A18-5D490CF522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300190" y="4862085"/>
            <a:ext cx="4807017" cy="304966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269547</xdr:colOff>
      <xdr:row>2</xdr:row>
      <xdr:rowOff>90762</xdr:rowOff>
    </xdr:from>
    <xdr:to>
      <xdr:col>13</xdr:col>
      <xdr:colOff>206229</xdr:colOff>
      <xdr:row>14</xdr:row>
      <xdr:rowOff>173936</xdr:rowOff>
    </xdr:to>
    <xdr:pic>
      <xdr:nvPicPr>
        <xdr:cNvPr id="6" name="Imagem 5" descr="Diagrama&#10;&#10;Descrição gerada automaticamente">
          <a:extLst>
            <a:ext uri="{FF2B5EF4-FFF2-40B4-BE49-F238E27FC236}">
              <a16:creationId xmlns:a16="http://schemas.microsoft.com/office/drawing/2014/main" id="{B60E275F-1A66-6698-A4FE-DE7D6E325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39482" y="471762"/>
          <a:ext cx="3307704" cy="2659065"/>
        </a:xfrm>
        <a:prstGeom prst="rect">
          <a:avLst/>
        </a:prstGeom>
      </xdr:spPr>
    </xdr:pic>
    <xdr:clientData/>
  </xdr:twoCellAnchor>
  <xdr:twoCellAnchor editAs="oneCell">
    <xdr:from>
      <xdr:col>6</xdr:col>
      <xdr:colOff>73907</xdr:colOff>
      <xdr:row>17</xdr:row>
      <xdr:rowOff>16564</xdr:rowOff>
    </xdr:from>
    <xdr:to>
      <xdr:col>8</xdr:col>
      <xdr:colOff>577093</xdr:colOff>
      <xdr:row>22</xdr:row>
      <xdr:rowOff>166066</xdr:rowOff>
    </xdr:to>
    <xdr:pic>
      <xdr:nvPicPr>
        <xdr:cNvPr id="8" name="Imagem 7" descr="Interface gráfica do usuário, Texto&#10;&#10;Descrição gerada automaticamente">
          <a:extLst>
            <a:ext uri="{FF2B5EF4-FFF2-40B4-BE49-F238E27FC236}">
              <a16:creationId xmlns:a16="http://schemas.microsoft.com/office/drawing/2014/main" id="{EE28C2E0-E298-4907-97C3-D04696D45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0950" y="3586368"/>
          <a:ext cx="1936078" cy="1258958"/>
        </a:xfrm>
        <a:prstGeom prst="rect">
          <a:avLst/>
        </a:prstGeom>
      </xdr:spPr>
    </xdr:pic>
    <xdr:clientData/>
  </xdr:twoCellAnchor>
  <xdr:twoCellAnchor editAs="oneCell">
    <xdr:from>
      <xdr:col>12</xdr:col>
      <xdr:colOff>256395</xdr:colOff>
      <xdr:row>23</xdr:row>
      <xdr:rowOff>8282</xdr:rowOff>
    </xdr:from>
    <xdr:to>
      <xdr:col>14</xdr:col>
      <xdr:colOff>525695</xdr:colOff>
      <xdr:row>30</xdr:row>
      <xdr:rowOff>175872</xdr:rowOff>
    </xdr:to>
    <xdr:pic>
      <xdr:nvPicPr>
        <xdr:cNvPr id="9" name="Imagem 8" descr="Texto, Carta&#10;&#10;Descrição gerada automaticamente">
          <a:extLst>
            <a:ext uri="{FF2B5EF4-FFF2-40B4-BE49-F238E27FC236}">
              <a16:creationId xmlns:a16="http://schemas.microsoft.com/office/drawing/2014/main" id="{6521C8A0-1512-483E-846A-BAFAE1A5B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59591" y="4886739"/>
          <a:ext cx="1495127" cy="1793466"/>
        </a:xfrm>
        <a:prstGeom prst="rect">
          <a:avLst/>
        </a:prstGeom>
      </xdr:spPr>
    </xdr:pic>
    <xdr:clientData/>
  </xdr:twoCellAnchor>
  <xdr:twoCellAnchor editAs="oneCell">
    <xdr:from>
      <xdr:col>12</xdr:col>
      <xdr:colOff>252660</xdr:colOff>
      <xdr:row>31</xdr:row>
      <xdr:rowOff>57978</xdr:rowOff>
    </xdr:from>
    <xdr:to>
      <xdr:col>14</xdr:col>
      <xdr:colOff>513521</xdr:colOff>
      <xdr:row>39</xdr:row>
      <xdr:rowOff>135604</xdr:rowOff>
    </xdr:to>
    <xdr:pic>
      <xdr:nvPicPr>
        <xdr:cNvPr id="10" name="Imagem 9" descr="Texto&#10;&#10;Descrição gerada automaticamente">
          <a:extLst>
            <a:ext uri="{FF2B5EF4-FFF2-40B4-BE49-F238E27FC236}">
              <a16:creationId xmlns:a16="http://schemas.microsoft.com/office/drawing/2014/main" id="{2DF5297C-D4BE-4F8C-8CA9-19096805B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55856" y="6684065"/>
          <a:ext cx="1486688" cy="1759824"/>
        </a:xfrm>
        <a:prstGeom prst="rect">
          <a:avLst/>
        </a:prstGeom>
      </xdr:spPr>
    </xdr:pic>
    <xdr:clientData/>
  </xdr:twoCellAnchor>
  <xdr:twoCellAnchor>
    <xdr:from>
      <xdr:col>10</xdr:col>
      <xdr:colOff>704850</xdr:colOff>
      <xdr:row>26</xdr:row>
      <xdr:rowOff>28575</xdr:rowOff>
    </xdr:from>
    <xdr:to>
      <xdr:col>12</xdr:col>
      <xdr:colOff>342900</xdr:colOff>
      <xdr:row>27</xdr:row>
      <xdr:rowOff>76200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4D6C73CC-7D4F-41BF-9D9C-AF9223B7AEE0}"/>
            </a:ext>
          </a:extLst>
        </xdr:cNvPr>
        <xdr:cNvCxnSpPr/>
      </xdr:nvCxnSpPr>
      <xdr:spPr>
        <a:xfrm flipV="1">
          <a:off x="8181975" y="6086475"/>
          <a:ext cx="1171575" cy="2857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714375</xdr:colOff>
      <xdr:row>31</xdr:row>
      <xdr:rowOff>161925</xdr:rowOff>
    </xdr:from>
    <xdr:to>
      <xdr:col>12</xdr:col>
      <xdr:colOff>285750</xdr:colOff>
      <xdr:row>34</xdr:row>
      <xdr:rowOff>104775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1865A556-8DD8-40A2-A06D-5601B9E9F0AA}"/>
            </a:ext>
          </a:extLst>
        </xdr:cNvPr>
        <xdr:cNvCxnSpPr/>
      </xdr:nvCxnSpPr>
      <xdr:spPr>
        <a:xfrm>
          <a:off x="8191500" y="7353300"/>
          <a:ext cx="1104900" cy="6381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340929</xdr:colOff>
      <xdr:row>14</xdr:row>
      <xdr:rowOff>74887</xdr:rowOff>
    </xdr:from>
    <xdr:to>
      <xdr:col>6</xdr:col>
      <xdr:colOff>471120</xdr:colOff>
      <xdr:row>39</xdr:row>
      <xdr:rowOff>58600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E92CBD3-C82B-48D3-8024-3DC5F8F96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929" y="3141937"/>
          <a:ext cx="6102366" cy="47462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2</xdr:row>
      <xdr:rowOff>123825</xdr:rowOff>
    </xdr:from>
    <xdr:to>
      <xdr:col>12</xdr:col>
      <xdr:colOff>67568</xdr:colOff>
      <xdr:row>24</xdr:row>
      <xdr:rowOff>19620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F715FFC-5864-42F4-A474-B9D8C7E7D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" y="504825"/>
          <a:ext cx="6401693" cy="408679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161925</xdr:rowOff>
    </xdr:from>
    <xdr:to>
      <xdr:col>26</xdr:col>
      <xdr:colOff>493414</xdr:colOff>
      <xdr:row>25</xdr:row>
      <xdr:rowOff>95250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5CA22E-DBB5-44A4-B6FA-169C87934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352425"/>
          <a:ext cx="9027814" cy="4505325"/>
        </a:xfrm>
        <a:prstGeom prst="rect">
          <a:avLst/>
        </a:prstGeom>
      </xdr:spPr>
    </xdr:pic>
    <xdr:clientData/>
  </xdr:twoCellAnchor>
  <xdr:twoCellAnchor editAs="oneCell">
    <xdr:from>
      <xdr:col>3</xdr:col>
      <xdr:colOff>473529</xdr:colOff>
      <xdr:row>27</xdr:row>
      <xdr:rowOff>29935</xdr:rowOff>
    </xdr:from>
    <xdr:to>
      <xdr:col>20</xdr:col>
      <xdr:colOff>541659</xdr:colOff>
      <xdr:row>53</xdr:row>
      <xdr:rowOff>30626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8FBEC3C-B6EC-47B5-8C94-B7CF9160C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10493" y="5173435"/>
          <a:ext cx="10477595" cy="4953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9E4B-8EAC-44A2-BAE6-23217DFD2660}">
  <dimension ref="B2:L35"/>
  <sheetViews>
    <sheetView tabSelected="1" topLeftCell="A9" zoomScale="85" zoomScaleNormal="85" workbookViewId="0">
      <selection activeCell="K28" sqref="K28"/>
    </sheetView>
  </sheetViews>
  <sheetFormatPr defaultColWidth="9.140625" defaultRowHeight="15"/>
  <cols>
    <col min="1" max="1" width="9.140625" style="1"/>
    <col min="2" max="2" width="20.5703125" style="1" bestFit="1" customWidth="1"/>
    <col min="3" max="3" width="12.5703125" style="1" bestFit="1" customWidth="1"/>
    <col min="4" max="4" width="7" style="1" bestFit="1" customWidth="1"/>
    <col min="5" max="5" width="14" style="1" bestFit="1" customWidth="1"/>
    <col min="6" max="6" width="9.140625" style="1"/>
    <col min="7" max="7" width="12.28515625" style="1" bestFit="1" customWidth="1"/>
    <col min="8" max="10" width="9.140625" style="1"/>
    <col min="11" max="11" width="10.85546875" style="1" bestFit="1" customWidth="1"/>
    <col min="12" max="12" width="12.140625" style="1" bestFit="1" customWidth="1"/>
    <col min="13" max="16384" width="9.140625" style="1"/>
  </cols>
  <sheetData>
    <row r="2" spans="2:11">
      <c r="B2" s="2" t="s">
        <v>6</v>
      </c>
      <c r="F2" s="31" t="s">
        <v>29</v>
      </c>
      <c r="G2" s="32"/>
      <c r="H2" s="33"/>
    </row>
    <row r="3" spans="2:11">
      <c r="B3" s="2" t="s">
        <v>5</v>
      </c>
      <c r="F3" s="3" t="s">
        <v>8</v>
      </c>
      <c r="G3" s="4">
        <f>7.86*10^-6</f>
        <v>7.8599999999999993E-6</v>
      </c>
      <c r="H3" s="3" t="s">
        <v>12</v>
      </c>
    </row>
    <row r="4" spans="2:11">
      <c r="F4" s="3" t="s">
        <v>9</v>
      </c>
      <c r="G4" s="3">
        <v>125.5</v>
      </c>
      <c r="H4" s="3" t="s">
        <v>13</v>
      </c>
    </row>
    <row r="5" spans="2:11">
      <c r="B5" s="3" t="s">
        <v>0</v>
      </c>
      <c r="C5" s="3" t="s">
        <v>4</v>
      </c>
      <c r="F5" s="3" t="s">
        <v>10</v>
      </c>
      <c r="G5" s="3">
        <v>76.5</v>
      </c>
      <c r="H5" s="3" t="s">
        <v>13</v>
      </c>
    </row>
    <row r="6" spans="2:11" ht="18">
      <c r="B6" s="3" t="s">
        <v>1</v>
      </c>
      <c r="C6" s="3" t="s">
        <v>7</v>
      </c>
      <c r="F6" s="3" t="s">
        <v>48</v>
      </c>
      <c r="G6" s="5">
        <f>((PI()*G4^2)/4)*G5*G3</f>
        <v>7.43808803430613</v>
      </c>
      <c r="H6" s="3" t="s">
        <v>11</v>
      </c>
    </row>
    <row r="7" spans="2:11" ht="18">
      <c r="B7" s="3" t="s">
        <v>2</v>
      </c>
      <c r="C7" s="6">
        <f>G7/G6</f>
        <v>0.65877144467773185</v>
      </c>
      <c r="D7" s="1" t="s">
        <v>87</v>
      </c>
      <c r="F7" s="3" t="s">
        <v>47</v>
      </c>
      <c r="G7" s="12">
        <v>4.9000000000000004</v>
      </c>
      <c r="H7" s="3" t="s">
        <v>11</v>
      </c>
    </row>
    <row r="8" spans="2:11" ht="18">
      <c r="B8" s="3" t="s">
        <v>3</v>
      </c>
      <c r="C8" s="3" t="s">
        <v>14</v>
      </c>
      <c r="F8" s="3" t="s">
        <v>46</v>
      </c>
      <c r="G8" s="12">
        <v>622661.5</v>
      </c>
      <c r="H8" s="3" t="s">
        <v>25</v>
      </c>
    </row>
    <row r="10" spans="2:11">
      <c r="B10" s="31" t="s">
        <v>24</v>
      </c>
      <c r="C10" s="32"/>
      <c r="D10" s="33"/>
      <c r="F10" s="29" t="s">
        <v>31</v>
      </c>
      <c r="G10" s="29"/>
      <c r="H10" s="29"/>
    </row>
    <row r="11" spans="2:11" ht="18">
      <c r="B11" s="3" t="s">
        <v>18</v>
      </c>
      <c r="C11" s="6">
        <f>PI()*C21^2/4</f>
        <v>14039.534095462132</v>
      </c>
      <c r="D11" s="3" t="s">
        <v>19</v>
      </c>
      <c r="F11" s="3" t="s">
        <v>33</v>
      </c>
      <c r="G11" s="3">
        <v>1215</v>
      </c>
      <c r="H11" s="3" t="s">
        <v>38</v>
      </c>
      <c r="I11"/>
      <c r="J11"/>
      <c r="K11"/>
    </row>
    <row r="12" spans="2:11" ht="18">
      <c r="B12" s="3" t="s">
        <v>18</v>
      </c>
      <c r="C12" s="6">
        <f>C11/100</f>
        <v>140.3953409546213</v>
      </c>
      <c r="D12" s="3" t="s">
        <v>20</v>
      </c>
      <c r="F12" s="8" t="s">
        <v>34</v>
      </c>
      <c r="G12" s="8">
        <v>300</v>
      </c>
      <c r="H12" s="8" t="s">
        <v>38</v>
      </c>
    </row>
    <row r="13" spans="2:11" ht="18">
      <c r="B13" s="3" t="s">
        <v>21</v>
      </c>
      <c r="C13" s="3">
        <v>2.5</v>
      </c>
      <c r="D13" s="3" t="s">
        <v>13</v>
      </c>
      <c r="F13" s="3" t="s">
        <v>35</v>
      </c>
      <c r="G13" s="3">
        <f>(G11+G12)/2</f>
        <v>757.5</v>
      </c>
      <c r="H13" s="3" t="s">
        <v>38</v>
      </c>
      <c r="I13"/>
      <c r="J13"/>
      <c r="K13"/>
    </row>
    <row r="14" spans="2:11" ht="18">
      <c r="B14" s="3" t="s">
        <v>45</v>
      </c>
      <c r="C14" s="3">
        <v>8</v>
      </c>
      <c r="D14" s="3" t="s">
        <v>13</v>
      </c>
      <c r="F14" s="9" t="s">
        <v>36</v>
      </c>
      <c r="G14" s="10">
        <f>(5.09091+9.09091*10^-3*G13)*10^-6</f>
        <v>1.1977274325E-5</v>
      </c>
      <c r="H14" s="3"/>
    </row>
    <row r="15" spans="2:11" ht="18">
      <c r="B15" s="3" t="s">
        <v>22</v>
      </c>
      <c r="C15" s="3">
        <v>4</v>
      </c>
      <c r="D15" s="3" t="s">
        <v>13</v>
      </c>
      <c r="F15" s="9" t="s">
        <v>37</v>
      </c>
      <c r="G15" s="3">
        <f>G11-G12</f>
        <v>915</v>
      </c>
      <c r="H15" s="3" t="s">
        <v>38</v>
      </c>
    </row>
    <row r="16" spans="2:11">
      <c r="B16" s="3" t="s">
        <v>23</v>
      </c>
      <c r="C16" s="3">
        <v>20</v>
      </c>
      <c r="D16" s="3" t="s">
        <v>13</v>
      </c>
      <c r="F16" s="3" t="s">
        <v>32</v>
      </c>
      <c r="G16" s="5">
        <f>1+G15*G14</f>
        <v>1.0109592060073751</v>
      </c>
      <c r="H16" s="11">
        <f>G16-1</f>
        <v>1.09592060073751E-2</v>
      </c>
    </row>
    <row r="17" spans="2:12">
      <c r="B17" s="3" t="s">
        <v>17</v>
      </c>
      <c r="C17" s="3">
        <v>10</v>
      </c>
      <c r="D17" s="3" t="s">
        <v>13</v>
      </c>
    </row>
    <row r="18" spans="2:12" ht="17.25">
      <c r="J18" s="30" t="s">
        <v>68</v>
      </c>
      <c r="K18" s="30"/>
      <c r="L18" s="30"/>
    </row>
    <row r="19" spans="2:12" ht="18.75">
      <c r="B19" s="31" t="s">
        <v>15</v>
      </c>
      <c r="C19" s="32"/>
      <c r="D19" s="33"/>
      <c r="J19" s="22" t="s">
        <v>70</v>
      </c>
      <c r="K19" s="22">
        <f>H29/9.81</f>
        <v>39.755351681957187</v>
      </c>
      <c r="L19" s="22" t="s">
        <v>84</v>
      </c>
    </row>
    <row r="20" spans="2:12" ht="18.75">
      <c r="B20" s="3" t="s">
        <v>16</v>
      </c>
      <c r="C20" s="3">
        <f>C21+2*C22</f>
        <v>153.69999999999999</v>
      </c>
      <c r="D20" s="3" t="s">
        <v>13</v>
      </c>
      <c r="J20" s="22" t="s">
        <v>72</v>
      </c>
      <c r="K20" s="22">
        <f>(PI()*K21^2)/4</f>
        <v>18820.527605419593</v>
      </c>
      <c r="L20" s="22" t="s">
        <v>85</v>
      </c>
    </row>
    <row r="21" spans="2:12" ht="17.25">
      <c r="B21" s="3" t="s">
        <v>9</v>
      </c>
      <c r="C21" s="3">
        <v>133.69999999999999</v>
      </c>
      <c r="D21" s="3" t="s">
        <v>13</v>
      </c>
      <c r="J21" s="22" t="s">
        <v>73</v>
      </c>
      <c r="K21" s="22">
        <v>154.80000000000001</v>
      </c>
      <c r="L21" s="22" t="s">
        <v>13</v>
      </c>
    </row>
    <row r="22" spans="2:12">
      <c r="B22" s="3" t="s">
        <v>17</v>
      </c>
      <c r="C22" s="3">
        <f>C17</f>
        <v>10</v>
      </c>
      <c r="D22" s="3" t="s">
        <v>13</v>
      </c>
      <c r="J22" s="3" t="s">
        <v>69</v>
      </c>
      <c r="K22" s="3">
        <v>10</v>
      </c>
      <c r="L22" s="3" t="s">
        <v>75</v>
      </c>
    </row>
    <row r="23" spans="2:12" ht="18">
      <c r="B23" s="3" t="s">
        <v>42</v>
      </c>
      <c r="C23" s="6">
        <f>(PI()*(C20^2-C21^2)/4)*C13</f>
        <v>11286.171608021325</v>
      </c>
      <c r="D23" s="3" t="s">
        <v>25</v>
      </c>
      <c r="E23" s="7" t="s">
        <v>39</v>
      </c>
      <c r="F23" s="1">
        <v>102.5</v>
      </c>
      <c r="J23" s="3" t="s">
        <v>71</v>
      </c>
      <c r="K23" s="6">
        <f>K19*K20*K22/10000</f>
        <v>748.21669379343939</v>
      </c>
      <c r="L23" s="3" t="s">
        <v>74</v>
      </c>
    </row>
    <row r="24" spans="2:12" ht="18">
      <c r="B24" s="3" t="s">
        <v>41</v>
      </c>
      <c r="C24" s="3">
        <v>102</v>
      </c>
      <c r="D24" s="3" t="s">
        <v>13</v>
      </c>
      <c r="E24" s="7" t="s">
        <v>40</v>
      </c>
      <c r="F24" s="1">
        <v>102</v>
      </c>
    </row>
    <row r="25" spans="2:12" ht="18">
      <c r="B25" s="3" t="s">
        <v>43</v>
      </c>
      <c r="C25" s="6">
        <f>G8+C23</f>
        <v>633947.67160802137</v>
      </c>
      <c r="D25" s="3" t="s">
        <v>25</v>
      </c>
      <c r="I25" s="24"/>
      <c r="J25" s="29" t="s">
        <v>67</v>
      </c>
      <c r="K25" s="29"/>
      <c r="L25" s="29"/>
    </row>
    <row r="26" spans="2:12" ht="18.75">
      <c r="B26" s="3" t="s">
        <v>44</v>
      </c>
      <c r="C26" s="3">
        <f>(PI()*C24^2)/4</f>
        <v>8171.2824919870518</v>
      </c>
      <c r="D26" s="3" t="s">
        <v>30</v>
      </c>
      <c r="J26" s="22" t="s">
        <v>76</v>
      </c>
      <c r="K26" s="22">
        <f>K30*K32^K31</f>
        <v>33.853069805298219</v>
      </c>
      <c r="L26" s="22" t="s">
        <v>83</v>
      </c>
    </row>
    <row r="27" spans="2:12" ht="18.75">
      <c r="B27" s="3" t="s">
        <v>26</v>
      </c>
      <c r="C27" s="3">
        <f>C25/C26</f>
        <v>77.582395692436904</v>
      </c>
      <c r="D27" s="3" t="s">
        <v>13</v>
      </c>
      <c r="G27" s="31" t="s">
        <v>96</v>
      </c>
      <c r="H27" s="33"/>
      <c r="J27" s="22" t="s">
        <v>86</v>
      </c>
      <c r="K27" s="22">
        <f>H28/9.81</f>
        <v>71.35575942915392</v>
      </c>
      <c r="L27" s="22" t="s">
        <v>83</v>
      </c>
    </row>
    <row r="28" spans="2:12" ht="18.75">
      <c r="B28" s="3" t="s">
        <v>27</v>
      </c>
      <c r="C28" s="3">
        <f>C27/C24</f>
        <v>0.76061172247487163</v>
      </c>
      <c r="D28" s="3" t="s">
        <v>28</v>
      </c>
      <c r="G28" s="3" t="s">
        <v>95</v>
      </c>
      <c r="H28" s="3">
        <v>700</v>
      </c>
      <c r="J28" s="22" t="s">
        <v>81</v>
      </c>
      <c r="K28" s="22">
        <f>0.146*10^14*(G11^-4.09)</f>
        <v>3.5353781951514622</v>
      </c>
      <c r="L28" s="22" t="s">
        <v>83</v>
      </c>
    </row>
    <row r="29" spans="2:12" ht="17.25">
      <c r="G29" s="3" t="s">
        <v>94</v>
      </c>
      <c r="H29" s="3">
        <v>390</v>
      </c>
      <c r="J29" s="22" t="s">
        <v>82</v>
      </c>
      <c r="K29" s="1">
        <f>C17/C13</f>
        <v>4</v>
      </c>
      <c r="L29" s="22" t="s">
        <v>75</v>
      </c>
    </row>
    <row r="30" spans="2:12" ht="17.25">
      <c r="G30"/>
      <c r="H30"/>
      <c r="J30" s="22" t="s">
        <v>78</v>
      </c>
      <c r="K30" s="23">
        <v>3.3250000000000002</v>
      </c>
      <c r="L30" s="22" t="s">
        <v>75</v>
      </c>
    </row>
    <row r="31" spans="2:12" ht="17.25">
      <c r="G31"/>
      <c r="H31"/>
      <c r="J31" s="22" t="s">
        <v>80</v>
      </c>
      <c r="K31" s="23">
        <v>1.0369999999999999</v>
      </c>
      <c r="L31" s="22" t="s">
        <v>75</v>
      </c>
    </row>
    <row r="32" spans="2:12" ht="18.75">
      <c r="G32"/>
      <c r="H32"/>
      <c r="J32" s="22" t="s">
        <v>79</v>
      </c>
      <c r="K32" s="22">
        <f>3.5*(K28^0.78)</f>
        <v>9.372339889980692</v>
      </c>
      <c r="L32" s="22" t="s">
        <v>83</v>
      </c>
    </row>
    <row r="33" spans="10:12" ht="18.75">
      <c r="J33" s="3" t="s">
        <v>77</v>
      </c>
      <c r="K33" s="3">
        <f>(PI()*K34^2)/4</f>
        <v>18820.527605419593</v>
      </c>
      <c r="L33" s="22" t="s">
        <v>85</v>
      </c>
    </row>
    <row r="34" spans="10:12" ht="17.25">
      <c r="J34" s="22" t="s">
        <v>73</v>
      </c>
      <c r="K34" s="3">
        <v>154.80000000000001</v>
      </c>
      <c r="L34" s="22" t="s">
        <v>13</v>
      </c>
    </row>
    <row r="35" spans="10:12" ht="18">
      <c r="J35" s="3" t="s">
        <v>71</v>
      </c>
      <c r="K35" s="23">
        <f>(K26*K33)/1000</f>
        <v>637.13263479881164</v>
      </c>
      <c r="L35" s="3" t="s">
        <v>74</v>
      </c>
    </row>
  </sheetData>
  <mergeCells count="7">
    <mergeCell ref="J25:L25"/>
    <mergeCell ref="J18:L18"/>
    <mergeCell ref="F2:H2"/>
    <mergeCell ref="B10:D10"/>
    <mergeCell ref="B19:D19"/>
    <mergeCell ref="F10:H10"/>
    <mergeCell ref="G27:H27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90" verticalDpi="90" r:id="rId1"/>
  <customProperties>
    <customPr name="IbpWorksheetKeyString_GUID" r:id="rId2"/>
  </customPropertie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C7EC-24AB-4E7B-A415-7D22A9288D9C}">
  <dimension ref="B1:E12"/>
  <sheetViews>
    <sheetView topLeftCell="B1" zoomScale="130" zoomScaleNormal="130" workbookViewId="0">
      <selection activeCell="G12" sqref="G12"/>
    </sheetView>
  </sheetViews>
  <sheetFormatPr defaultRowHeight="15"/>
  <cols>
    <col min="1" max="1" width="9.140625" style="1"/>
    <col min="2" max="2" width="16.5703125" style="1" customWidth="1"/>
    <col min="3" max="3" width="18.140625" style="1" customWidth="1"/>
    <col min="4" max="4" width="16.7109375" style="1" customWidth="1"/>
    <col min="5" max="5" width="19.85546875" style="1" customWidth="1"/>
    <col min="6" max="16384" width="9.140625" style="1"/>
  </cols>
  <sheetData>
    <row r="1" spans="2:5" ht="15.75" thickBot="1"/>
    <row r="2" spans="2:5">
      <c r="B2" s="34" t="s">
        <v>61</v>
      </c>
      <c r="C2" s="35"/>
      <c r="D2" s="35"/>
      <c r="E2" s="36"/>
    </row>
    <row r="3" spans="2:5" ht="45">
      <c r="B3" s="13" t="s">
        <v>49</v>
      </c>
      <c r="C3" s="14" t="s">
        <v>50</v>
      </c>
      <c r="D3" s="15" t="s">
        <v>51</v>
      </c>
      <c r="E3" s="16" t="s">
        <v>52</v>
      </c>
    </row>
    <row r="4" spans="2:5">
      <c r="B4" s="17">
        <v>1</v>
      </c>
      <c r="C4" s="3" t="s">
        <v>53</v>
      </c>
      <c r="D4" s="3" t="s">
        <v>63</v>
      </c>
      <c r="E4" s="19" t="str">
        <f>TEXT(C4&amp;D4,1)</f>
        <v>60,4 mm (+0,8/-1,7)</v>
      </c>
    </row>
    <row r="5" spans="2:5">
      <c r="B5" s="17">
        <v>1</v>
      </c>
      <c r="C5" s="3" t="s">
        <v>54</v>
      </c>
      <c r="D5" s="3" t="s">
        <v>64</v>
      </c>
      <c r="E5" s="19" t="str">
        <f t="shared" ref="E5:E12" si="0">TEXT(C5&amp;D5,1)</f>
        <v>89,8 mm (+1,7/-0,8)</v>
      </c>
    </row>
    <row r="6" spans="2:5">
      <c r="B6" s="17">
        <v>1</v>
      </c>
      <c r="C6" s="3" t="s">
        <v>55</v>
      </c>
      <c r="D6" s="3" t="s">
        <v>65</v>
      </c>
      <c r="E6" s="19" t="str">
        <f t="shared" si="0"/>
        <v>28,3 mm (+1,5/-0,7)</v>
      </c>
    </row>
    <row r="7" spans="2:5">
      <c r="B7" s="17">
        <v>1</v>
      </c>
      <c r="C7" s="3" t="s">
        <v>56</v>
      </c>
      <c r="D7" s="3" t="s">
        <v>64</v>
      </c>
      <c r="E7" s="19" t="str">
        <f t="shared" si="0"/>
        <v>85,4 mm (+1,7/-0,8)</v>
      </c>
    </row>
    <row r="8" spans="2:5">
      <c r="B8" s="17">
        <v>1</v>
      </c>
      <c r="C8" s="3" t="s">
        <v>62</v>
      </c>
      <c r="D8" s="3" t="s">
        <v>65</v>
      </c>
      <c r="E8" s="19" t="str">
        <f t="shared" si="0"/>
        <v>10,0 mm (+1,5/-0,7)</v>
      </c>
    </row>
    <row r="9" spans="2:5">
      <c r="B9" s="17">
        <v>1</v>
      </c>
      <c r="C9" s="3" t="s">
        <v>60</v>
      </c>
      <c r="D9" s="3" t="s">
        <v>64</v>
      </c>
      <c r="E9" s="19" t="str">
        <f t="shared" si="0"/>
        <v>48,5 mm (+1,7/-0,8)</v>
      </c>
    </row>
    <row r="10" spans="2:5">
      <c r="B10" s="17">
        <v>1</v>
      </c>
      <c r="C10" s="3" t="s">
        <v>57</v>
      </c>
      <c r="D10" s="3" t="s">
        <v>63</v>
      </c>
      <c r="E10" s="19" t="str">
        <f t="shared" si="0"/>
        <v>67,7 mm (+0,8/-1,7)</v>
      </c>
    </row>
    <row r="11" spans="2:5">
      <c r="B11" s="17">
        <v>1</v>
      </c>
      <c r="C11" s="3" t="s">
        <v>58</v>
      </c>
      <c r="D11" s="3" t="s">
        <v>66</v>
      </c>
      <c r="E11" s="19" t="str">
        <f t="shared" si="0"/>
        <v>102,5 mm (+1,9/-0,9)</v>
      </c>
    </row>
    <row r="12" spans="2:5" ht="15.75" thickBot="1">
      <c r="B12" s="18">
        <v>1</v>
      </c>
      <c r="C12" s="20" t="s">
        <v>59</v>
      </c>
      <c r="D12" s="20" t="s">
        <v>66</v>
      </c>
      <c r="E12" s="21" t="str">
        <f t="shared" si="0"/>
        <v>133,7 mm (+1,9/-0,9)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  <customProperties>
    <customPr name="IbpWorksheetKeyString_GU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755D-F723-4E02-AF54-98F859686D33}">
  <dimension ref="A1:A7"/>
  <sheetViews>
    <sheetView workbookViewId="0">
      <selection activeCell="A5" sqref="A5"/>
    </sheetView>
  </sheetViews>
  <sheetFormatPr defaultRowHeight="15"/>
  <cols>
    <col min="1" max="1" width="56.5703125" style="28" bestFit="1" customWidth="1"/>
  </cols>
  <sheetData>
    <row r="1" spans="1:1" ht="24" customHeight="1">
      <c r="A1" s="26" t="s">
        <v>93</v>
      </c>
    </row>
    <row r="2" spans="1:1">
      <c r="A2" s="27"/>
    </row>
    <row r="3" spans="1:1">
      <c r="A3" s="25" t="s">
        <v>88</v>
      </c>
    </row>
    <row r="4" spans="1:1">
      <c r="A4" s="25" t="s">
        <v>89</v>
      </c>
    </row>
    <row r="5" spans="1:1">
      <c r="A5" s="25" t="s">
        <v>90</v>
      </c>
    </row>
    <row r="6" spans="1:1">
      <c r="A6" s="25" t="s">
        <v>91</v>
      </c>
    </row>
    <row r="7" spans="1:1">
      <c r="A7" s="25" t="s">
        <v>92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8469-8AE4-4FF7-8A2D-1057E53AD95B}">
  <dimension ref="A1"/>
  <sheetViews>
    <sheetView showGridLines="0" topLeftCell="A4" zoomScale="70" zoomScaleNormal="70" workbookViewId="0">
      <selection activeCell="X47" sqref="X47"/>
    </sheetView>
  </sheetViews>
  <sheetFormatPr defaultRowHeight="15"/>
  <sheetData/>
  <pageMargins left="0.511811024" right="0.511811024" top="0.78740157499999996" bottom="0.78740157499999996" header="0.31496062000000002" footer="0.31496062000000002"/>
  <customProperties>
    <customPr name="IbpWorksheetKeyString_GU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explicações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ESTEVAO C DE MELLO</dc:creator>
  <cp:lastModifiedBy>Felipe Estevão Coquito de Mello</cp:lastModifiedBy>
  <dcterms:created xsi:type="dcterms:W3CDTF">2023-10-19T20:26:24Z</dcterms:created>
  <dcterms:modified xsi:type="dcterms:W3CDTF">2023-11-11T17:56:43Z</dcterms:modified>
</cp:coreProperties>
</file>