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DieseArbeitsmappe"/>
  <mc:AlternateContent xmlns:mc="http://schemas.openxmlformats.org/markup-compatibility/2006">
    <mc:Choice Requires="x15">
      <x15ac:absPath xmlns:x15ac="http://schemas.microsoft.com/office/spreadsheetml/2010/11/ac" url="L:\423\Referat\IM\AMSDRUCK\2022\"/>
    </mc:Choice>
  </mc:AlternateContent>
  <bookViews>
    <workbookView xWindow="-15" yWindow="-15" windowWidth="6000" windowHeight="6990" tabRatio="855"/>
  </bookViews>
  <sheets>
    <sheet name="Deckblatt" sheetId="24" r:id="rId1"/>
    <sheet name="Inhalt" sheetId="25" r:id="rId2"/>
    <sheet name="Tab 1" sheetId="2" r:id="rId3"/>
    <sheet name="Tab 2" sheetId="3" r:id="rId4"/>
    <sheet name="Tab 3" sheetId="4" r:id="rId5"/>
    <sheet name="Tab 4" sheetId="5" r:id="rId6"/>
    <sheet name="Tab 5" sheetId="6" r:id="rId7"/>
    <sheet name="Tab 5a" sheetId="7" r:id="rId8"/>
    <sheet name="Tab 5b" sheetId="8" r:id="rId9"/>
    <sheet name="Tab 5c" sheetId="9" r:id="rId10"/>
    <sheet name="Tab 5j" sheetId="10" r:id="rId11"/>
    <sheet name="Tab 6" sheetId="11" r:id="rId12"/>
    <sheet name="Tab 6a" sheetId="12" r:id="rId13"/>
    <sheet name="Tab 6b" sheetId="13" r:id="rId14"/>
    <sheet name="Tab 6c" sheetId="14" r:id="rId15"/>
    <sheet name="Tab 6j" sheetId="15" r:id="rId16"/>
    <sheet name="Tab 7" sheetId="16" r:id="rId17"/>
    <sheet name="Tab 7j" sheetId="17" r:id="rId18"/>
    <sheet name="Tab 8" sheetId="18" r:id="rId19"/>
    <sheet name="Tab 9" sheetId="23" r:id="rId20"/>
    <sheet name="Tab 10" sheetId="20" r:id="rId21"/>
    <sheet name="Tab 10a" sheetId="21" r:id="rId22"/>
    <sheet name="Tab 10j" sheetId="22" r:id="rId23"/>
    <sheet name="Parameter 1" sheetId="26" state="hidden" r:id="rId24"/>
  </sheets>
  <definedNames>
    <definedName name="_xlnm.Print_Area" localSheetId="0">Deckblatt!$D$1:$L$60</definedName>
    <definedName name="_xlnm.Print_Area" localSheetId="1">Inhalt!$A$1:$G$37</definedName>
    <definedName name="_xlnm.Print_Area" localSheetId="2">'Tab 1'!$B$1:$K$29</definedName>
    <definedName name="_xlnm.Print_Area" localSheetId="20">'Tab 10'!$B$1:$H$27</definedName>
    <definedName name="_xlnm.Print_Area" localSheetId="21">'Tab 10a'!$B$1:$J$33</definedName>
    <definedName name="_xlnm.Print_Area" localSheetId="22">'Tab 10j'!$B$1:$H$27</definedName>
    <definedName name="_xlnm.Print_Area" localSheetId="3">'Tab 2'!$B$1:$K$39</definedName>
    <definedName name="_xlnm.Print_Area" localSheetId="4">'Tab 3'!$B$1:$K$34</definedName>
    <definedName name="_xlnm.Print_Area" localSheetId="5">'Tab 4'!$B$1:$K$36</definedName>
    <definedName name="_xlnm.Print_Area" localSheetId="6">'Tab 5'!$B$1:$M$39</definedName>
    <definedName name="_xlnm.Print_Area" localSheetId="7">'Tab 5a'!$B$1:$J$34</definedName>
    <definedName name="_xlnm.Print_Area" localSheetId="8">'Tab 5b'!$B$1:$J$34</definedName>
    <definedName name="_xlnm.Print_Area" localSheetId="9">'Tab 5c'!$B$1:$J$34</definedName>
    <definedName name="_xlnm.Print_Area" localSheetId="10">'Tab 5j'!$B$1:$M$39</definedName>
    <definedName name="_xlnm.Print_Area" localSheetId="11">'Tab 6'!$B$1:$N$39</definedName>
    <definedName name="_xlnm.Print_Area" localSheetId="12">'Tab 6a'!$B$1:$J$34</definedName>
    <definedName name="_xlnm.Print_Area" localSheetId="13">'Tab 6b'!$B$1:$J$34</definedName>
    <definedName name="_xlnm.Print_Area" localSheetId="14">'Tab 6c'!$A$1:$L$44</definedName>
    <definedName name="_xlnm.Print_Area" localSheetId="15">'Tab 6j'!$B$1:$N$39</definedName>
    <definedName name="_xlnm.Print_Area" localSheetId="16">'Tab 7'!$B$1:$J$33</definedName>
    <definedName name="_xlnm.Print_Area" localSheetId="17">'Tab 7j'!$B$1:$J$33</definedName>
    <definedName name="_xlnm.Print_Area" localSheetId="18">'Tab 8'!$B$1:$I$36</definedName>
    <definedName name="_xlnm.Print_Area" localSheetId="19">'Tab 9'!$A$1:$I$17</definedName>
    <definedName name="rP1.Deckblatt">'Parameter 1'!$O$13:$O$23</definedName>
    <definedName name="rP1.Hinweis">'Parameter 1'!$N$13</definedName>
    <definedName name="rP1.Inhalte">'Parameter 1'!$K$13:$K$35</definedName>
    <definedName name="rP1.Links">'Parameter 1'!$M$13</definedName>
    <definedName name="rP1.Überschrift">'Parameter 1'!$L$13:$L$17</definedName>
  </definedNames>
  <calcPr calcId="162913"/>
</workbook>
</file>

<file path=xl/calcChain.xml><?xml version="1.0" encoding="utf-8"?>
<calcChain xmlns="http://schemas.openxmlformats.org/spreadsheetml/2006/main">
  <c r="D46" i="24" l="1"/>
  <c r="H44" i="24"/>
  <c r="H43" i="24"/>
  <c r="H42" i="24"/>
  <c r="H41" i="24"/>
  <c r="G40" i="24"/>
  <c r="E39" i="24"/>
  <c r="O16" i="26"/>
  <c r="D36" i="24" l="1"/>
  <c r="D18" i="24"/>
  <c r="D16" i="24"/>
  <c r="D14" i="24"/>
  <c r="D48" i="24" l="1"/>
  <c r="D26" i="24" l="1"/>
  <c r="K1" i="2"/>
  <c r="E13" i="25"/>
  <c r="M1" i="6"/>
  <c r="H1" i="22"/>
  <c r="J1" i="21"/>
  <c r="H1" i="20"/>
  <c r="I1" i="23"/>
  <c r="I1" i="18"/>
  <c r="J1" i="17"/>
  <c r="J1" i="16"/>
  <c r="M1" i="15"/>
  <c r="L1" i="14"/>
  <c r="J1" i="13"/>
  <c r="J1" i="12"/>
  <c r="M1" i="11"/>
  <c r="M1" i="10"/>
  <c r="J1" i="9"/>
  <c r="J1" i="8"/>
  <c r="J1" i="7"/>
  <c r="K1" i="5"/>
  <c r="K1" i="4"/>
  <c r="K1" i="3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15" i="25"/>
  <c r="F5" i="25"/>
  <c r="K23" i="2"/>
  <c r="K21" i="2"/>
  <c r="J19" i="2"/>
  <c r="I19" i="2"/>
  <c r="K18" i="2"/>
  <c r="K17" i="2"/>
  <c r="K16" i="2"/>
  <c r="K15" i="2"/>
  <c r="K14" i="2"/>
  <c r="K13" i="2"/>
  <c r="K12" i="2"/>
  <c r="K11" i="2"/>
  <c r="H23" i="2"/>
  <c r="H21" i="2"/>
  <c r="G19" i="2"/>
  <c r="F19" i="2"/>
  <c r="H19" i="2" s="1"/>
  <c r="H13" i="2"/>
  <c r="H14" i="2"/>
  <c r="H15" i="2"/>
  <c r="H16" i="2"/>
  <c r="H17" i="2"/>
  <c r="H18" i="2"/>
  <c r="H12" i="2"/>
  <c r="H11" i="2"/>
  <c r="E25" i="20"/>
  <c r="E27" i="20" s="1"/>
  <c r="G25" i="20"/>
  <c r="H25" i="20"/>
  <c r="F25" i="20"/>
  <c r="I33" i="21"/>
  <c r="H33" i="21"/>
  <c r="J32" i="21"/>
  <c r="J31" i="21"/>
  <c r="J30" i="21"/>
  <c r="J29" i="21"/>
  <c r="J28" i="21"/>
  <c r="J27" i="21"/>
  <c r="J26" i="21"/>
  <c r="J25" i="21"/>
  <c r="J23" i="21"/>
  <c r="J22" i="21"/>
  <c r="J21" i="21"/>
  <c r="J20" i="21"/>
  <c r="J19" i="21"/>
  <c r="J18" i="21"/>
  <c r="J17" i="21"/>
  <c r="J16" i="21"/>
  <c r="J15" i="21"/>
  <c r="J14" i="21"/>
  <c r="J12" i="21"/>
  <c r="J11" i="21"/>
  <c r="J10" i="21"/>
  <c r="F33" i="21"/>
  <c r="E33" i="21"/>
  <c r="G33" i="21" s="1"/>
  <c r="G32" i="21"/>
  <c r="G31" i="21"/>
  <c r="G30" i="21"/>
  <c r="G29" i="21"/>
  <c r="G28" i="21"/>
  <c r="G27" i="21"/>
  <c r="G26" i="21"/>
  <c r="G25" i="21"/>
  <c r="G23" i="21"/>
  <c r="G22" i="21"/>
  <c r="G21" i="21"/>
  <c r="G20" i="21"/>
  <c r="G19" i="21"/>
  <c r="G18" i="21"/>
  <c r="G17" i="21"/>
  <c r="G16" i="21"/>
  <c r="G15" i="21"/>
  <c r="G14" i="21"/>
  <c r="G12" i="21"/>
  <c r="G11" i="21"/>
  <c r="G10" i="21"/>
  <c r="F25" i="22"/>
  <c r="G25" i="22"/>
  <c r="H25" i="22"/>
  <c r="E25" i="22"/>
  <c r="E27" i="22" s="1"/>
  <c r="K36" i="3"/>
  <c r="J34" i="3"/>
  <c r="I34" i="3"/>
  <c r="I35" i="3" s="1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H36" i="3"/>
  <c r="G34" i="3"/>
  <c r="G35" i="3" s="1"/>
  <c r="F34" i="3"/>
  <c r="F35" i="3" s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J26" i="5"/>
  <c r="J35" i="5" s="1"/>
  <c r="I26" i="5"/>
  <c r="I35" i="5" s="1"/>
  <c r="K32" i="5"/>
  <c r="K29" i="5"/>
  <c r="K20" i="5"/>
  <c r="K17" i="5"/>
  <c r="K14" i="5"/>
  <c r="K11" i="5"/>
  <c r="G26" i="5"/>
  <c r="G35" i="5" s="1"/>
  <c r="F26" i="5"/>
  <c r="F35" i="5" s="1"/>
  <c r="H32" i="5"/>
  <c r="H29" i="5"/>
  <c r="H20" i="5"/>
  <c r="H17" i="5"/>
  <c r="H14" i="5"/>
  <c r="H11" i="5"/>
  <c r="M34" i="6"/>
  <c r="M22" i="6"/>
  <c r="M24" i="6"/>
  <c r="M25" i="6"/>
  <c r="M26" i="6"/>
  <c r="M27" i="6"/>
  <c r="M28" i="6"/>
  <c r="M29" i="6"/>
  <c r="M30" i="6"/>
  <c r="M31" i="6"/>
  <c r="M32" i="6"/>
  <c r="M33" i="6"/>
  <c r="M23" i="6"/>
  <c r="M13" i="6"/>
  <c r="M14" i="6"/>
  <c r="M15" i="6"/>
  <c r="M16" i="6"/>
  <c r="M17" i="6"/>
  <c r="M18" i="6"/>
  <c r="M19" i="6"/>
  <c r="M12" i="6"/>
  <c r="H35" i="6"/>
  <c r="I35" i="6"/>
  <c r="J35" i="6"/>
  <c r="K35" i="6"/>
  <c r="L35" i="6"/>
  <c r="G35" i="6"/>
  <c r="E35" i="6"/>
  <c r="I34" i="7"/>
  <c r="H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18" i="7"/>
  <c r="J17" i="7"/>
  <c r="J16" i="7"/>
  <c r="J15" i="7"/>
  <c r="J14" i="7"/>
  <c r="J13" i="7"/>
  <c r="J12" i="7"/>
  <c r="J11" i="7"/>
  <c r="F34" i="7"/>
  <c r="E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3" i="7"/>
  <c r="G12" i="7"/>
  <c r="G11" i="7"/>
  <c r="I34" i="8"/>
  <c r="H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18" i="8"/>
  <c r="J17" i="8"/>
  <c r="J16" i="8"/>
  <c r="J15" i="8"/>
  <c r="J14" i="8"/>
  <c r="J13" i="8"/>
  <c r="J12" i="8"/>
  <c r="J11" i="8"/>
  <c r="F34" i="8"/>
  <c r="E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18" i="8"/>
  <c r="G17" i="8"/>
  <c r="G16" i="8"/>
  <c r="G15" i="8"/>
  <c r="G14" i="8"/>
  <c r="G13" i="8"/>
  <c r="G12" i="8"/>
  <c r="G11" i="8"/>
  <c r="I34" i="9"/>
  <c r="H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18" i="9"/>
  <c r="J17" i="9"/>
  <c r="J16" i="9"/>
  <c r="J15" i="9"/>
  <c r="J14" i="9"/>
  <c r="J13" i="9"/>
  <c r="J12" i="9"/>
  <c r="J11" i="9"/>
  <c r="F34" i="9"/>
  <c r="E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3" i="9"/>
  <c r="G12" i="9"/>
  <c r="G11" i="9"/>
  <c r="M23" i="10"/>
  <c r="M24" i="10"/>
  <c r="M25" i="10"/>
  <c r="M26" i="10"/>
  <c r="M27" i="10"/>
  <c r="M28" i="10"/>
  <c r="M29" i="10"/>
  <c r="M30" i="10"/>
  <c r="M31" i="10"/>
  <c r="M32" i="10"/>
  <c r="M33" i="10"/>
  <c r="M34" i="10"/>
  <c r="M22" i="10"/>
  <c r="M13" i="10"/>
  <c r="M14" i="10"/>
  <c r="M15" i="10"/>
  <c r="M16" i="10"/>
  <c r="M17" i="10"/>
  <c r="M18" i="10"/>
  <c r="M19" i="10"/>
  <c r="M12" i="10"/>
  <c r="H35" i="10"/>
  <c r="I35" i="10"/>
  <c r="J35" i="10"/>
  <c r="K35" i="10"/>
  <c r="L35" i="10"/>
  <c r="G35" i="10"/>
  <c r="E35" i="10"/>
  <c r="M35" i="11"/>
  <c r="M39" i="11" s="1"/>
  <c r="L23" i="11"/>
  <c r="L24" i="11"/>
  <c r="L25" i="11"/>
  <c r="L26" i="11"/>
  <c r="L27" i="11"/>
  <c r="L28" i="11"/>
  <c r="L29" i="11"/>
  <c r="L30" i="11"/>
  <c r="L31" i="11"/>
  <c r="L32" i="11"/>
  <c r="L33" i="11"/>
  <c r="L34" i="11"/>
  <c r="L22" i="11"/>
  <c r="L13" i="11"/>
  <c r="L14" i="11"/>
  <c r="L15" i="11"/>
  <c r="L16" i="11"/>
  <c r="L17" i="11"/>
  <c r="L18" i="11"/>
  <c r="L19" i="11"/>
  <c r="K35" i="11"/>
  <c r="J35" i="11"/>
  <c r="F35" i="11"/>
  <c r="G35" i="11"/>
  <c r="H35" i="11"/>
  <c r="E35" i="11"/>
  <c r="L12" i="11"/>
  <c r="I34" i="12"/>
  <c r="H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18" i="12"/>
  <c r="J17" i="12"/>
  <c r="J16" i="12"/>
  <c r="J15" i="12"/>
  <c r="J14" i="12"/>
  <c r="J13" i="12"/>
  <c r="J12" i="12"/>
  <c r="J11" i="12"/>
  <c r="F34" i="12"/>
  <c r="E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18" i="12"/>
  <c r="G17" i="12"/>
  <c r="G16" i="12"/>
  <c r="G15" i="12"/>
  <c r="G14" i="12"/>
  <c r="G13" i="12"/>
  <c r="G12" i="12"/>
  <c r="G11" i="12"/>
  <c r="G14" i="13"/>
  <c r="I34" i="13"/>
  <c r="J34" i="13" s="1"/>
  <c r="H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18" i="13"/>
  <c r="J17" i="13"/>
  <c r="J16" i="13"/>
  <c r="J15" i="13"/>
  <c r="J14" i="13"/>
  <c r="J13" i="13"/>
  <c r="J12" i="13"/>
  <c r="J11" i="13"/>
  <c r="F34" i="13"/>
  <c r="E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18" i="13"/>
  <c r="G17" i="13"/>
  <c r="G16" i="13"/>
  <c r="G15" i="13"/>
  <c r="G13" i="13"/>
  <c r="G12" i="13"/>
  <c r="G11" i="13"/>
  <c r="H14" i="14"/>
  <c r="H11" i="14"/>
  <c r="K34" i="14"/>
  <c r="K36" i="14" s="1"/>
  <c r="I34" i="14"/>
  <c r="I36" i="14" s="1"/>
  <c r="L35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18" i="14"/>
  <c r="L17" i="14"/>
  <c r="L16" i="14"/>
  <c r="L15" i="14"/>
  <c r="L14" i="14"/>
  <c r="L13" i="14"/>
  <c r="L12" i="14"/>
  <c r="L11" i="14"/>
  <c r="G34" i="14"/>
  <c r="G36" i="14" s="1"/>
  <c r="E34" i="14"/>
  <c r="E36" i="14" s="1"/>
  <c r="H35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18" i="14"/>
  <c r="H17" i="14"/>
  <c r="H16" i="14"/>
  <c r="H15" i="14"/>
  <c r="H13" i="14"/>
  <c r="H12" i="14"/>
  <c r="K35" i="15"/>
  <c r="J35" i="15"/>
  <c r="H35" i="15"/>
  <c r="G35" i="15"/>
  <c r="F35" i="15"/>
  <c r="E35" i="15"/>
  <c r="L12" i="15"/>
  <c r="L13" i="15"/>
  <c r="L14" i="15"/>
  <c r="L15" i="15"/>
  <c r="L16" i="15"/>
  <c r="L17" i="15"/>
  <c r="L18" i="15"/>
  <c r="L19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M35" i="15"/>
  <c r="M39" i="15" s="1"/>
  <c r="J22" i="16"/>
  <c r="J23" i="16"/>
  <c r="J24" i="16"/>
  <c r="J25" i="16"/>
  <c r="J26" i="16"/>
  <c r="J27" i="16"/>
  <c r="J28" i="16"/>
  <c r="J29" i="16"/>
  <c r="J30" i="16"/>
  <c r="J31" i="16"/>
  <c r="J32" i="16"/>
  <c r="J21" i="16"/>
  <c r="J20" i="16"/>
  <c r="J11" i="16"/>
  <c r="J12" i="16"/>
  <c r="J13" i="16"/>
  <c r="J14" i="16"/>
  <c r="J15" i="16"/>
  <c r="J16" i="16"/>
  <c r="J17" i="16"/>
  <c r="J10" i="16"/>
  <c r="F33" i="16"/>
  <c r="G33" i="16"/>
  <c r="H33" i="16"/>
  <c r="I33" i="16"/>
  <c r="E33" i="16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7" i="17"/>
  <c r="J16" i="17"/>
  <c r="J15" i="17"/>
  <c r="J14" i="17"/>
  <c r="J13" i="17"/>
  <c r="J12" i="17"/>
  <c r="J11" i="17"/>
  <c r="J10" i="17"/>
  <c r="I33" i="17"/>
  <c r="H33" i="17"/>
  <c r="G33" i="17"/>
  <c r="F33" i="17"/>
  <c r="E33" i="17"/>
  <c r="G12" i="18"/>
  <c r="G35" i="18"/>
  <c r="H10" i="18"/>
  <c r="H11" i="18"/>
  <c r="F35" i="18"/>
  <c r="I12" i="18"/>
  <c r="I35" i="18"/>
  <c r="F12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14" i="18"/>
  <c r="H15" i="23"/>
  <c r="I15" i="23" s="1"/>
  <c r="G15" i="23"/>
  <c r="E15" i="23"/>
  <c r="D15" i="23"/>
  <c r="I14" i="23"/>
  <c r="I13" i="23"/>
  <c r="I12" i="23"/>
  <c r="I11" i="23"/>
  <c r="I10" i="23"/>
  <c r="F14" i="23"/>
  <c r="F13" i="23"/>
  <c r="F12" i="23"/>
  <c r="F11" i="23"/>
  <c r="F10" i="23"/>
  <c r="F15" i="23"/>
  <c r="J33" i="21" l="1"/>
  <c r="I36" i="18"/>
  <c r="G36" i="18"/>
  <c r="H35" i="18"/>
  <c r="F36" i="18"/>
  <c r="H12" i="18"/>
  <c r="J33" i="17"/>
  <c r="J33" i="16"/>
  <c r="L35" i="15"/>
  <c r="L35" i="11"/>
  <c r="L36" i="14"/>
  <c r="H34" i="14"/>
  <c r="G34" i="13"/>
  <c r="J34" i="12"/>
  <c r="G34" i="12"/>
  <c r="M35" i="10"/>
  <c r="M35" i="6"/>
  <c r="J34" i="9"/>
  <c r="G34" i="9"/>
  <c r="J34" i="8"/>
  <c r="G34" i="8"/>
  <c r="J34" i="7"/>
  <c r="G34" i="7"/>
  <c r="K35" i="5"/>
  <c r="H35" i="5"/>
  <c r="K34" i="3"/>
  <c r="J35" i="3"/>
  <c r="H34" i="3"/>
  <c r="K19" i="2"/>
  <c r="H36" i="14"/>
  <c r="L34" i="14"/>
  <c r="H26" i="5"/>
  <c r="K26" i="5"/>
  <c r="H36" i="18" l="1"/>
</calcChain>
</file>

<file path=xl/sharedStrings.xml><?xml version="1.0" encoding="utf-8"?>
<sst xmlns="http://schemas.openxmlformats.org/spreadsheetml/2006/main" count="1475" uniqueCount="371">
  <si>
    <t xml:space="preserve"> </t>
  </si>
  <si>
    <t>Amtliche Mineralöldaten</t>
  </si>
  <si>
    <t>für die</t>
  </si>
  <si>
    <t>ð</t>
  </si>
  <si>
    <t>oder direkt:</t>
  </si>
  <si>
    <t>65760 Eschborn, Frankfurter Straße 29 - 35; Tel.: 06196 /908-237 , 908-0</t>
  </si>
  <si>
    <t>Tabelle  1: Förderung und Zugang von deutschem Rohöl   a)</t>
  </si>
  <si>
    <t xml:space="preserve">        Mengenangaben in Tonnen</t>
  </si>
  <si>
    <t>K u m u l a t i o n</t>
  </si>
  <si>
    <t xml:space="preserve">                                 Zeitraum</t>
  </si>
  <si>
    <t>Berichtsmonat</t>
  </si>
  <si>
    <t>Veränderung</t>
  </si>
  <si>
    <t>01 - Berichts-</t>
  </si>
  <si>
    <t>Vorjahr</t>
  </si>
  <si>
    <t xml:space="preserve">[1] : [2] </t>
  </si>
  <si>
    <t>monat</t>
  </si>
  <si>
    <t xml:space="preserve">[4] : [5] </t>
  </si>
  <si>
    <t>Primäraufkommensgrößen</t>
  </si>
  <si>
    <t>i. v. H.</t>
  </si>
  <si>
    <t xml:space="preserve">    [1]</t>
  </si>
  <si>
    <t>[2]</t>
  </si>
  <si>
    <t>[3]</t>
  </si>
  <si>
    <t xml:space="preserve">     [4]</t>
  </si>
  <si>
    <t>[5]</t>
  </si>
  <si>
    <t>[6]</t>
  </si>
  <si>
    <t>Förderung nach Gebieten:</t>
  </si>
  <si>
    <t>+</t>
  </si>
  <si>
    <t xml:space="preserve">zwischen Oder/Neisse-Elbe </t>
  </si>
  <si>
    <t>nördlich der Elbe</t>
  </si>
  <si>
    <t>zwischen Elbe und Weser</t>
  </si>
  <si>
    <t>zwischen Weser und Ems</t>
  </si>
  <si>
    <t>westlich der Ems  b)</t>
  </si>
  <si>
    <t>Thüringer Becken</t>
  </si>
  <si>
    <t>Oberrheintal</t>
  </si>
  <si>
    <t>Alpenvorland</t>
  </si>
  <si>
    <t>=</t>
  </si>
  <si>
    <t xml:space="preserve">I n s g e s a m t </t>
  </si>
  <si>
    <t>darunter Förderung von</t>
  </si>
  <si>
    <t>Gaskondensat</t>
  </si>
  <si>
    <t>Zugang bei</t>
  </si>
  <si>
    <t>Verarbeitern - netto -  c)</t>
  </si>
  <si>
    <t>a) einschließlich Gaskondensat</t>
  </si>
  <si>
    <t>b) einschließlich Emsmündung</t>
  </si>
  <si>
    <t>c) Die Differenz zur Summe der Fördermengen beruht auf zeitlichen Abweichungen zwischen Förderung und Zugang</t>
  </si>
  <si>
    <t>Tabelle 2: Primäraufkommen von Rohöl aus Einfuhr und deutscher Förderung</t>
  </si>
  <si>
    <t>Ursprungsländer</t>
  </si>
  <si>
    <t xml:space="preserve">Rohöleinfuhr insgesamt </t>
  </si>
  <si>
    <t>Einfuhr Erdgaskondensat</t>
  </si>
  <si>
    <t>Zugang von deutschem Rohöl</t>
  </si>
  <si>
    <t>-</t>
  </si>
  <si>
    <t>Ausfuhr insgesamt</t>
  </si>
  <si>
    <t>Aufkommen insgesamt</t>
  </si>
  <si>
    <t>Primäraufkommen von Rohöl</t>
  </si>
  <si>
    <t>Tabelle 3: Grenzübergangspreise der Einfuhr von Rohöl nach Ursprungsländern</t>
  </si>
  <si>
    <t xml:space="preserve">        Preis Euro / Tonne</t>
  </si>
  <si>
    <t>[4]</t>
  </si>
  <si>
    <t>Gesamt in Euro</t>
  </si>
  <si>
    <t>Tabelle  4: Verarbeitung von Rohöl und anderen Wiedereinsatzstoffen in Raffinerien</t>
  </si>
  <si>
    <t>Mineralölprodukte</t>
  </si>
  <si>
    <t>Inländische</t>
  </si>
  <si>
    <t>Sekundärzugänge von</t>
  </si>
  <si>
    <t>Wiedereinsatzprodukten</t>
  </si>
  <si>
    <t>Verluste vor Verarbeitung</t>
  </si>
  <si>
    <t>Bestandsveränderungen</t>
  </si>
  <si>
    <t>Verarbeitungseinsatz</t>
  </si>
  <si>
    <t>Verarbeitungsverluste</t>
  </si>
  <si>
    <t>Erzeugung</t>
  </si>
  <si>
    <t>sonstiger Produkte</t>
  </si>
  <si>
    <t>wie Schwefel</t>
  </si>
  <si>
    <t>Bruttoraffinerieerzeugung</t>
  </si>
  <si>
    <t xml:space="preserve">von </t>
  </si>
  <si>
    <t>Mineralölprodukten</t>
  </si>
  <si>
    <t>Tabelle 5: Gesamtaufkommen von Mineralölprodukten</t>
  </si>
  <si>
    <t>Mengenangaben in Tonnen</t>
  </si>
  <si>
    <t>Brutto-</t>
  </si>
  <si>
    <t>Raffinerie-</t>
  </si>
  <si>
    <t xml:space="preserve">Abgänge </t>
  </si>
  <si>
    <t>Zugänge</t>
  </si>
  <si>
    <t>Aufkommen</t>
  </si>
  <si>
    <t>Zugänge in die Bundesrepublik</t>
  </si>
  <si>
    <t xml:space="preserve">  </t>
  </si>
  <si>
    <t>Aufkommensgrößen</t>
  </si>
  <si>
    <t>raffinerie-</t>
  </si>
  <si>
    <t>eigen-</t>
  </si>
  <si>
    <t>zum Wieder-</t>
  </si>
  <si>
    <t>aus Chemie-</t>
  </si>
  <si>
    <t>aus Zweit-</t>
  </si>
  <si>
    <t>Einfuhr aus</t>
  </si>
  <si>
    <t>Bezüge aus</t>
  </si>
  <si>
    <t>Gesamt-</t>
  </si>
  <si>
    <t>erzeugung</t>
  </si>
  <si>
    <t>verbrauch</t>
  </si>
  <si>
    <t>einsatz</t>
  </si>
  <si>
    <t>rücklauf</t>
  </si>
  <si>
    <t>raffination</t>
  </si>
  <si>
    <t>Drittländern</t>
  </si>
  <si>
    <t>EU-Ländern</t>
  </si>
  <si>
    <t>aufkommen</t>
  </si>
  <si>
    <t>( + )</t>
  </si>
  <si>
    <t>( - )</t>
  </si>
  <si>
    <t>( = )</t>
  </si>
  <si>
    <t>[1]</t>
  </si>
  <si>
    <t>[7]</t>
  </si>
  <si>
    <t>[8]</t>
  </si>
  <si>
    <t>Hauptprodukte:</t>
  </si>
  <si>
    <t>Rohbenzin</t>
  </si>
  <si>
    <t>Ottokraftstoff</t>
  </si>
  <si>
    <t>Benzinkomponenten</t>
  </si>
  <si>
    <t>Dieselkraftstoff</t>
  </si>
  <si>
    <t>Heizöl, leicht</t>
  </si>
  <si>
    <t>Mitteldestillatkomponenten</t>
  </si>
  <si>
    <t>Heizöl, schwer</t>
  </si>
  <si>
    <t>HS-Komponenten</t>
  </si>
  <si>
    <t>Nebenprodukte:</t>
  </si>
  <si>
    <t>Flüssiggas</t>
  </si>
  <si>
    <t>Raffineriegas</t>
  </si>
  <si>
    <t>Spezialbenzin</t>
  </si>
  <si>
    <t>Testbenzin</t>
  </si>
  <si>
    <t>Flugbenzin</t>
  </si>
  <si>
    <t>Flugturb.Kraftst.,leicht</t>
  </si>
  <si>
    <t>Flugturb.Kraftst.,schwer</t>
  </si>
  <si>
    <t>Andere Leuchtöle</t>
  </si>
  <si>
    <t xml:space="preserve">Schmierstoffe             </t>
  </si>
  <si>
    <t>a)</t>
  </si>
  <si>
    <t>Bitumen</t>
  </si>
  <si>
    <t>Petrolkoks</t>
  </si>
  <si>
    <t>Wachse,Paraffine,Vaseline</t>
  </si>
  <si>
    <t>Andere Rückstände</t>
  </si>
  <si>
    <t>Insgesamt:</t>
  </si>
  <si>
    <t>Tabelle 5a: Entwicklung der Bruttoraffinerieerzeugung</t>
  </si>
  <si>
    <t xml:space="preserve">                Mengenangaben in Tonnen</t>
  </si>
  <si>
    <t>[4] : [5]</t>
  </si>
  <si>
    <t>i. v.H.</t>
  </si>
  <si>
    <t>Tabelle 5b: Entwicklung der Einfuhr</t>
  </si>
  <si>
    <t>Tabelle 5c: Entwicklung der Abgänge zum Wiedereinsatz</t>
  </si>
  <si>
    <t>Tabelle 5j: Gesamtaufkommen von Mineralölprodukten</t>
  </si>
  <si>
    <t>Tabelle 6: Abgänge und Inlandsablieferungen von Mineralölprodukten</t>
  </si>
  <si>
    <t>Abgänge aus der Bundesrepublik</t>
  </si>
  <si>
    <t>Bestandsver-</t>
  </si>
  <si>
    <t>Abgangsgrößen</t>
  </si>
  <si>
    <t>Ausfuhr in</t>
  </si>
  <si>
    <t>Lieferungen</t>
  </si>
  <si>
    <t>Bunker int.</t>
  </si>
  <si>
    <t>Umwidmungen</t>
  </si>
  <si>
    <t>änd. (Aufbau +,</t>
  </si>
  <si>
    <t>Statistische</t>
  </si>
  <si>
    <t>Inlandsab-</t>
  </si>
  <si>
    <t>Drittländer</t>
  </si>
  <si>
    <t>in EU-Länder</t>
  </si>
  <si>
    <t>Schiffahrt</t>
  </si>
  <si>
    <t>Abbau -)</t>
  </si>
  <si>
    <t>Differenz</t>
  </si>
  <si>
    <t>lieferungen</t>
  </si>
  <si>
    <t xml:space="preserve"> Doppelzählung aus Recycling</t>
  </si>
  <si>
    <t>Chemierücklauf</t>
  </si>
  <si>
    <t>a) Zur Aufschlüsselung der Inlandsablieferungen von</t>
  </si>
  <si>
    <t>Aufkommen aus Altöl</t>
  </si>
  <si>
    <t xml:space="preserve">    Ottokraftstoffen und Heizöl schwer siehe Tabelle 6c</t>
  </si>
  <si>
    <t xml:space="preserve"> Inlandsabsatz</t>
  </si>
  <si>
    <t>Tabelle 6a: Entwicklung der Ausfuhr</t>
  </si>
  <si>
    <t xml:space="preserve">  Berichtsmonat</t>
  </si>
  <si>
    <t xml:space="preserve"> [1]</t>
  </si>
  <si>
    <t>Tabelle 6b: Entwicklung der Bunkerungen für die internationale Schiffahrt</t>
  </si>
  <si>
    <t>Tabelle 6c: Entwicklung der Inlandsablieferungen</t>
  </si>
  <si>
    <t xml:space="preserve"> Berichtsmonat</t>
  </si>
  <si>
    <t>[1] : [2]</t>
  </si>
  <si>
    <t>c)</t>
  </si>
  <si>
    <t>b)</t>
  </si>
  <si>
    <t>d)</t>
  </si>
  <si>
    <t>Doppelzählung aus Recycling</t>
  </si>
  <si>
    <t>Inlandsabsatz</t>
  </si>
  <si>
    <t xml:space="preserve">       a)</t>
  </si>
  <si>
    <t xml:space="preserve">       d)</t>
  </si>
  <si>
    <t xml:space="preserve"> HS  bis 1,0%:</t>
  </si>
  <si>
    <t>Super Plus unverbleit:</t>
  </si>
  <si>
    <t xml:space="preserve">       bis 2,0%:</t>
  </si>
  <si>
    <t>Eurosuper unverbleit:</t>
  </si>
  <si>
    <t xml:space="preserve">       bis 2,8%:</t>
  </si>
  <si>
    <t xml:space="preserve">     über 2,8%:</t>
  </si>
  <si>
    <t xml:space="preserve">      chem. Wv:</t>
  </si>
  <si>
    <t>Tabelle 6j: Abgänge und Inlandsablieferungen von Mineralölprodukten</t>
  </si>
  <si>
    <t>Tabelle 7: Inlandsablieferungen nach ausgewählten Verwendungssektoren</t>
  </si>
  <si>
    <t>zur chem.</t>
  </si>
  <si>
    <t>an die</t>
  </si>
  <si>
    <t>Weiterver-</t>
  </si>
  <si>
    <t>Binnen-</t>
  </si>
  <si>
    <t>an das</t>
  </si>
  <si>
    <t>an</t>
  </si>
  <si>
    <t xml:space="preserve"> Mineralölprodukte</t>
  </si>
  <si>
    <t>insgesamt</t>
  </si>
  <si>
    <t>arbeitung</t>
  </si>
  <si>
    <t>Luftfahrt</t>
  </si>
  <si>
    <t>schiffahrt</t>
  </si>
  <si>
    <t>Militär</t>
  </si>
  <si>
    <t>Sonstige</t>
  </si>
  <si>
    <t>Tabelle 7j: Inlandsablieferungen nach ausgewählten Verwendungssektoren</t>
  </si>
  <si>
    <t>Tabelle 8: Eigentumsendbestand im In- und Ausland</t>
  </si>
  <si>
    <t>Bestandskategorie</t>
  </si>
  <si>
    <t>Eigentumsendbestand  - Berichtsmonat -</t>
  </si>
  <si>
    <t>Eigentumsendbestand</t>
  </si>
  <si>
    <t>Inland</t>
  </si>
  <si>
    <t>Ausland</t>
  </si>
  <si>
    <t>In- und Ausland</t>
  </si>
  <si>
    <t>- Vormonat -; im In- und</t>
  </si>
  <si>
    <t xml:space="preserve"> Rohöl und Produkte</t>
  </si>
  <si>
    <t>Ausland insgesamt</t>
  </si>
  <si>
    <t xml:space="preserve"> Rohöl:</t>
  </si>
  <si>
    <t>deutsches</t>
  </si>
  <si>
    <t>ausländisches</t>
  </si>
  <si>
    <t>Zusammen</t>
  </si>
  <si>
    <t xml:space="preserve"> Mineralölprodukte:</t>
  </si>
  <si>
    <t xml:space="preserve"> Insgesamt</t>
  </si>
  <si>
    <t>Tabelle 10: Raffinerieerzeugung, Einfuhr, Ausfuhr und Inlandsablieferungen von Schmierstoffen</t>
  </si>
  <si>
    <t>Klassifikation</t>
  </si>
  <si>
    <t>Bruttoraffinerie-</t>
  </si>
  <si>
    <t>gemäß</t>
  </si>
  <si>
    <t>Einfuhr</t>
  </si>
  <si>
    <t>Ausfuhr</t>
  </si>
  <si>
    <t>Inlands-</t>
  </si>
  <si>
    <t>Außenhandels-</t>
  </si>
  <si>
    <t>einschl.</t>
  </si>
  <si>
    <t>ablieferungen</t>
  </si>
  <si>
    <t xml:space="preserve"> Sortengruppen</t>
  </si>
  <si>
    <t>statistik</t>
  </si>
  <si>
    <t>Blending</t>
  </si>
  <si>
    <t xml:space="preserve"> Motorenöle</t>
  </si>
  <si>
    <t xml:space="preserve"> Kompressorenöle</t>
  </si>
  <si>
    <t>2710 19 81</t>
  </si>
  <si>
    <t xml:space="preserve"> Turbinenöle</t>
  </si>
  <si>
    <t xml:space="preserve"> Getriebeöle</t>
  </si>
  <si>
    <t>2710 19 87</t>
  </si>
  <si>
    <t xml:space="preserve"> Hydrauliköle</t>
  </si>
  <si>
    <t>2710 19 83</t>
  </si>
  <si>
    <t xml:space="preserve"> Elektroisolieröle</t>
  </si>
  <si>
    <t>2710 19 93</t>
  </si>
  <si>
    <t xml:space="preserve"> Maschinenöle</t>
  </si>
  <si>
    <t>ex 2710 19 99</t>
  </si>
  <si>
    <t xml:space="preserve"> Andere Industrieöle nicht zum Schmieren</t>
  </si>
  <si>
    <t>ex 2710 19 49</t>
  </si>
  <si>
    <t>in Mitteldestillatkomponenten enthalten</t>
  </si>
  <si>
    <t xml:space="preserve"> Prozessöle</t>
  </si>
  <si>
    <t xml:space="preserve"> Metallbearbeitungsöle</t>
  </si>
  <si>
    <t xml:space="preserve"> Schmierfette </t>
  </si>
  <si>
    <t>3403 19 91 / 99</t>
  </si>
  <si>
    <t xml:space="preserve"> Basisöle</t>
  </si>
  <si>
    <t>2710 19 71 / 75</t>
  </si>
  <si>
    <t xml:space="preserve"> Extrakte aus der Schmierölraffination</t>
  </si>
  <si>
    <t>ex 2713 90 90</t>
  </si>
  <si>
    <t>in Andere Rückstände enthalten</t>
  </si>
  <si>
    <t>- - - - - - - - - - -</t>
  </si>
  <si>
    <t xml:space="preserve"> Wiedereinsatz</t>
  </si>
  <si>
    <t xml:space="preserve"> Nettoproduktion</t>
  </si>
  <si>
    <t>Tabelle 10a: Entwicklung der Inlandsablieferungen von Schmierstoffen</t>
  </si>
  <si>
    <t>Kompressorenöle</t>
  </si>
  <si>
    <t>Turbinenöle</t>
  </si>
  <si>
    <t>Getriebeöle:</t>
  </si>
  <si>
    <t>- KFZ</t>
  </si>
  <si>
    <t>- ATF</t>
  </si>
  <si>
    <t>- Industrie</t>
  </si>
  <si>
    <t>Hydrauliköle</t>
  </si>
  <si>
    <t>Elektroisolieröle</t>
  </si>
  <si>
    <t>Maschinenöle</t>
  </si>
  <si>
    <t>Andere Industrieöle nicht zum Schmieren</t>
  </si>
  <si>
    <t>Prozessöle</t>
  </si>
  <si>
    <t>darunter technische Weißöle</t>
  </si>
  <si>
    <t>darunter medizinische Weißöle</t>
  </si>
  <si>
    <t>Metallbearbeitungsöle:</t>
  </si>
  <si>
    <t>Härteöle</t>
  </si>
  <si>
    <t>wassermischbare</t>
  </si>
  <si>
    <t>nicht wassermischbare</t>
  </si>
  <si>
    <t>Korrosionsschutzöle</t>
  </si>
  <si>
    <t xml:space="preserve">Schmierfette </t>
  </si>
  <si>
    <t>darunter für KFZ</t>
  </si>
  <si>
    <t>Basisöle</t>
  </si>
  <si>
    <t>Extrakte aus der Schmierölraffination</t>
  </si>
  <si>
    <t>Insgesamt</t>
  </si>
  <si>
    <t>Tabelle 10j: Raffinerieerzeugung, Einfuhr, Ausfuhr und Inlandsablieferungen von Schmierstoffen</t>
  </si>
  <si>
    <t>2710 19 88</t>
  </si>
  <si>
    <t>Ottokraftstoffe</t>
  </si>
  <si>
    <t>http://www.bafa.de/bafa/de/</t>
  </si>
  <si>
    <t>Energie</t>
  </si>
  <si>
    <t>Mineralöl</t>
  </si>
  <si>
    <t>davon: Bioheizöl</t>
  </si>
  <si>
    <t xml:space="preserve">      c)</t>
  </si>
  <si>
    <t xml:space="preserve">Schmierstoffe *            </t>
  </si>
  <si>
    <t xml:space="preserve">Schmierstoffe*            </t>
  </si>
  <si>
    <t>Super E 10</t>
  </si>
  <si>
    <t xml:space="preserve">  davon Basisöl</t>
  </si>
  <si>
    <t>* Aufkommen aus Zweitraffination</t>
  </si>
  <si>
    <t>weitere Schmierstoffe</t>
  </si>
  <si>
    <t>Einsatz von Additiven,</t>
  </si>
  <si>
    <t>und Biokraftstoffen</t>
  </si>
  <si>
    <t>anderen Chemieprodukten</t>
  </si>
  <si>
    <r>
      <t>a)</t>
    </r>
    <r>
      <rPr>
        <sz val="10"/>
        <rFont val="MS Sans Serif"/>
        <family val="2"/>
      </rPr>
      <t xml:space="preserve"> Volumenprozentanteil Bioethanol am ETBE = 47 %</t>
    </r>
  </si>
  <si>
    <t>Die Mineralöldaten können als Excel-Datei im INTERNET abgerufen werden unter:</t>
  </si>
  <si>
    <t>Quelle: BVEG Bundesverband Erdgas, Erdöl und Geoenergie e.V., Hannover, Statistischer Monatsbericht</t>
  </si>
  <si>
    <t>Motorenöle</t>
  </si>
  <si>
    <t>Inhaltsverzeichnis der "Amtlichen Mineralöldaten"</t>
  </si>
  <si>
    <t>Tab 1</t>
  </si>
  <si>
    <t>Tab 2</t>
  </si>
  <si>
    <t>Tab 3</t>
  </si>
  <si>
    <t>Tab 4</t>
  </si>
  <si>
    <t>Tab 5</t>
  </si>
  <si>
    <t>Tab 6</t>
  </si>
  <si>
    <t>Tab 7</t>
  </si>
  <si>
    <t>Tab 8</t>
  </si>
  <si>
    <t>Tab 9</t>
  </si>
  <si>
    <t>Tab 10</t>
  </si>
  <si>
    <t>Tab 5a</t>
  </si>
  <si>
    <t>Tab 5b</t>
  </si>
  <si>
    <t>Tab 5c</t>
  </si>
  <si>
    <t>Tab 5j</t>
  </si>
  <si>
    <t>Tab 6a</t>
  </si>
  <si>
    <t>Tab 6b</t>
  </si>
  <si>
    <t>Tab 6c</t>
  </si>
  <si>
    <t>Tab 6j</t>
  </si>
  <si>
    <t>Tab 7j</t>
  </si>
  <si>
    <t>Tab 10a</t>
  </si>
  <si>
    <t>Tab 10j</t>
  </si>
  <si>
    <t>Förderung und Zugang von deutschem Rohöl</t>
  </si>
  <si>
    <t>Primäraufkommen von Rohöl aus Einfuhr und deutscher Förderung</t>
  </si>
  <si>
    <t>Grenzübergangspreise der Einfuhr von Rohöl nach Ursprungsländern</t>
  </si>
  <si>
    <t>Verarbeitung von Rohöl und anderen Wiedereinsatzstoffen in Raffinerien</t>
  </si>
  <si>
    <t>Gesamtaufkommen von Mineralölprodukten</t>
  </si>
  <si>
    <t>Entwicklung der Bruttoraffinerieerzeugung</t>
  </si>
  <si>
    <t>Entwicklung der Abgänge zum Wiedereinsatz</t>
  </si>
  <si>
    <t>Abgänge und Inlandsablieferungen von Mineralölprodukten</t>
  </si>
  <si>
    <t>Entwicklung der Ausfuhr</t>
  </si>
  <si>
    <t>Entwicklung der Bunkerungen für die internationale Schiffahrt</t>
  </si>
  <si>
    <t>Entwicklung der Inlandsablieferungen</t>
  </si>
  <si>
    <t>Inlandsablieferungen nach ausgewählten Verwendungssektoren</t>
  </si>
  <si>
    <t>Eigentumsendbestand im In- und Ausland</t>
  </si>
  <si>
    <t>Raffinerieerzeugung, Einfuhr, Ausfuhr und Inlandsablieferungen von Schmierstoffen</t>
  </si>
  <si>
    <t>Entwicklung der Inlandsablieferungen von Schmierstoffen</t>
  </si>
  <si>
    <t>Entwicklung der Einfuhr</t>
  </si>
  <si>
    <t>zurück zum Inhaltsverzeichnis</t>
  </si>
  <si>
    <t>Inhalte:</t>
  </si>
  <si>
    <t>Zum Inhaltsverzeichnis</t>
  </si>
  <si>
    <t>Gesamtaufkommen von Mineralölprodukten (Jahr)</t>
  </si>
  <si>
    <t>Inlandsablieferungen nach ausgewählten Verwendungssektoren (Jahr)</t>
  </si>
  <si>
    <t>Raffinerieerzeugung, Einfuhr, Ausfuhr und Inlandsablieferungen von Schmierstoffen (Jahr)</t>
  </si>
  <si>
    <t>http://www.bafa.de/DE/Energie/Rohstoffe/Mineraloel/mineraloel_node.html</t>
  </si>
  <si>
    <t>Links:</t>
  </si>
  <si>
    <t>Hinweis:</t>
  </si>
  <si>
    <t>Aufgrund der abnehmenden Bedeutung der reinen Biokraftstoffe wird ab dem Jahr 2017 auf eine gesonderte Darstellung verzichtet.</t>
  </si>
  <si>
    <t>Bundesrepublik Deutschland</t>
  </si>
  <si>
    <t>Deckblatt:</t>
  </si>
  <si>
    <t>Überschriften</t>
  </si>
  <si>
    <t>zum Thema</t>
  </si>
  <si>
    <t xml:space="preserve">    Ottokraftstoffen sowie schwerem Heizöl siehe Tabelle 6c</t>
  </si>
  <si>
    <t>e)</t>
  </si>
  <si>
    <t>f)</t>
  </si>
  <si>
    <t xml:space="preserve">       f)</t>
  </si>
  <si>
    <t>Heizöl EL normal:</t>
  </si>
  <si>
    <t>Heizöl EL schwefelarm:</t>
  </si>
  <si>
    <t>a) Beruht auf Differenzen der Periodenabgrenzung</t>
  </si>
  <si>
    <t>Stat. Monatsabgrenzung  a)</t>
  </si>
  <si>
    <t>Biozusatzstoffe</t>
  </si>
  <si>
    <r>
      <t xml:space="preserve">Bioethanol an ETBE </t>
    </r>
    <r>
      <rPr>
        <vertAlign val="superscript"/>
        <sz val="10"/>
        <rFont val="MS Sans Serif"/>
        <family val="2"/>
      </rPr>
      <t>a)</t>
    </r>
  </si>
  <si>
    <t>Bioethanol</t>
  </si>
  <si>
    <t>Tabelle 9: Beimischung von Biozusatzstoffen in Mineralölprodukten im Inland</t>
  </si>
  <si>
    <t xml:space="preserve">       Biodiesel (FAME), HVO, BTL</t>
  </si>
  <si>
    <t>Beimischung von Biozusatzstoffen in Mineralölprodukten im Inland</t>
  </si>
  <si>
    <t>2710 19 91
ex 3403 19 10 / 20 / 80</t>
  </si>
  <si>
    <t>2710 19 85
ex 3403 11 00</t>
  </si>
  <si>
    <t>Russische Föderation</t>
  </si>
  <si>
    <t xml:space="preserve">USA                          </t>
  </si>
  <si>
    <t>Kasachstan</t>
  </si>
  <si>
    <t xml:space="preserve">Großbritannien               </t>
  </si>
  <si>
    <t>August 2022</t>
  </si>
  <si>
    <t xml:space="preserve"> Januar bis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</si>
</sst>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:ss"/>
    <numFmt numFmtId="165" formatCode="mmmm\ yyyy"/>
    <numFmt numFmtId="166" formatCode="\+0.0;\-0.0"/>
    <numFmt numFmtId="167" formatCode="0.0%"/>
    <numFmt numFmtId="168" formatCode="0.0\ %"/>
  </numFmts>
  <fonts count="38" x14ac:knownFonts="1">
    <font>
      <sz val="10"/>
      <name val="Helv"/>
    </font>
    <font>
      <sz val="12"/>
      <name val="Roman"/>
      <family val="1"/>
      <charset val="255"/>
    </font>
    <font>
      <sz val="10"/>
      <name val="Helv"/>
    </font>
    <font>
      <sz val="1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sz val="12"/>
      <name val="Helv"/>
    </font>
    <font>
      <b/>
      <sz val="10"/>
      <name val="Helv"/>
    </font>
    <font>
      <sz val="12"/>
      <name val="Helv"/>
    </font>
    <font>
      <sz val="10"/>
      <color indexed="12"/>
      <name val="Helv"/>
    </font>
    <font>
      <sz val="10"/>
      <color indexed="8"/>
      <name val="Helv"/>
    </font>
    <font>
      <sz val="10"/>
      <color indexed="9"/>
      <name val="Helv"/>
    </font>
    <font>
      <b/>
      <sz val="14"/>
      <color indexed="10"/>
      <name val="Arial"/>
      <family val="2"/>
    </font>
    <font>
      <sz val="9"/>
      <color indexed="12"/>
      <name val="Helv"/>
    </font>
    <font>
      <b/>
      <sz val="22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vertAlign val="superscript"/>
      <sz val="10"/>
      <name val="MS Sans Serif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Wingdings"/>
      <charset val="2"/>
    </font>
    <font>
      <b/>
      <sz val="14"/>
      <name val="Arial"/>
      <family val="2"/>
    </font>
    <font>
      <u/>
      <sz val="10"/>
      <color indexed="12"/>
      <name val="Helv"/>
    </font>
    <font>
      <sz val="9"/>
      <name val="Helv"/>
    </font>
    <font>
      <sz val="8"/>
      <color indexed="12"/>
      <name val="Helv"/>
    </font>
    <font>
      <b/>
      <sz val="8"/>
      <color indexed="12"/>
      <name val="Helv"/>
    </font>
    <font>
      <sz val="18"/>
      <name val="Helv"/>
    </font>
    <font>
      <u/>
      <sz val="18"/>
      <color indexed="12"/>
      <name val="Arial"/>
      <family val="2"/>
    </font>
    <font>
      <u/>
      <sz val="11"/>
      <color indexed="12"/>
      <name val="Arial"/>
      <family val="2"/>
    </font>
    <font>
      <sz val="10"/>
      <name val="Segoe UI"/>
      <family val="2"/>
    </font>
    <font>
      <b/>
      <sz val="10"/>
      <name val="MS Sans Serif"/>
      <family val="2"/>
    </font>
    <font>
      <u/>
      <sz val="12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7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</cellStyleXfs>
  <cellXfs count="521">
    <xf numFmtId="0" fontId="0" fillId="0" borderId="0" xfId="0"/>
    <xf numFmtId="0" fontId="3" fillId="2" borderId="0" xfId="6" applyFill="1"/>
    <xf numFmtId="0" fontId="4" fillId="2" borderId="0" xfId="6" applyFont="1" applyFill="1" applyAlignment="1">
      <alignment horizontal="centerContinuous"/>
    </xf>
    <xf numFmtId="0" fontId="3" fillId="2" borderId="0" xfId="6" applyFill="1" applyAlignment="1">
      <alignment horizontal="centerContinuous"/>
    </xf>
    <xf numFmtId="0" fontId="3" fillId="3" borderId="0" xfId="6" applyFill="1"/>
    <xf numFmtId="3" fontId="7" fillId="2" borderId="0" xfId="0" applyNumberFormat="1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1" fontId="1" fillId="2" borderId="0" xfId="0" applyNumberFormat="1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0" fillId="2" borderId="0" xfId="0" applyFill="1"/>
    <xf numFmtId="0" fontId="2" fillId="2" borderId="0" xfId="0" applyFont="1" applyFill="1"/>
    <xf numFmtId="3" fontId="0" fillId="2" borderId="0" xfId="0" applyNumberFormat="1" applyFill="1" applyBorder="1"/>
    <xf numFmtId="1" fontId="1" fillId="2" borderId="0" xfId="0" applyNumberFormat="1" applyFont="1" applyFill="1" applyAlignment="1">
      <alignment horizontal="center"/>
    </xf>
    <xf numFmtId="165" fontId="8" fillId="2" borderId="0" xfId="0" quotePrefix="1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Continuous"/>
    </xf>
    <xf numFmtId="0" fontId="0" fillId="2" borderId="7" xfId="0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2" fillId="2" borderId="9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/>
    <xf numFmtId="0" fontId="0" fillId="2" borderId="13" xfId="0" applyFill="1" applyBorder="1"/>
    <xf numFmtId="0" fontId="0" fillId="2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5" xfId="0" applyFont="1" applyFill="1" applyBorder="1"/>
    <xf numFmtId="3" fontId="2" fillId="2" borderId="1" xfId="0" applyNumberFormat="1" applyFont="1" applyFill="1" applyBorder="1"/>
    <xf numFmtId="3" fontId="2" fillId="2" borderId="15" xfId="0" applyNumberFormat="1" applyFont="1" applyFill="1" applyBorder="1" applyAlignment="1">
      <alignment horizontal="right"/>
    </xf>
    <xf numFmtId="166" fontId="0" fillId="2" borderId="15" xfId="0" applyNumberFormat="1" applyFill="1" applyBorder="1"/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/>
    <xf numFmtId="0" fontId="7" fillId="4" borderId="16" xfId="0" applyFont="1" applyFill="1" applyBorder="1"/>
    <xf numFmtId="3" fontId="7" fillId="4" borderId="18" xfId="0" applyNumberFormat="1" applyFont="1" applyFill="1" applyBorder="1"/>
    <xf numFmtId="0" fontId="7" fillId="2" borderId="0" xfId="0" applyFont="1" applyFill="1"/>
    <xf numFmtId="3" fontId="2" fillId="2" borderId="0" xfId="0" applyNumberFormat="1" applyFont="1" applyFill="1"/>
    <xf numFmtId="3" fontId="2" fillId="2" borderId="11" xfId="0" applyNumberFormat="1" applyFont="1" applyFill="1" applyBorder="1" applyAlignment="1">
      <alignment horizontal="right"/>
    </xf>
    <xf numFmtId="0" fontId="2" fillId="2" borderId="19" xfId="0" applyFont="1" applyFill="1" applyBorder="1"/>
    <xf numFmtId="0" fontId="2" fillId="2" borderId="20" xfId="0" applyFont="1" applyFill="1" applyBorder="1"/>
    <xf numFmtId="3" fontId="2" fillId="2" borderId="19" xfId="0" applyNumberFormat="1" applyFont="1" applyFill="1" applyBorder="1"/>
    <xf numFmtId="3" fontId="2" fillId="2" borderId="20" xfId="0" applyNumberFormat="1" applyFont="1" applyFill="1" applyBorder="1" applyAlignment="1">
      <alignment horizontal="right"/>
    </xf>
    <xf numFmtId="0" fontId="2" fillId="2" borderId="3" xfId="0" applyFont="1" applyFill="1" applyBorder="1"/>
    <xf numFmtId="0" fontId="2" fillId="2" borderId="5" xfId="0" applyFont="1" applyFill="1" applyBorder="1"/>
    <xf numFmtId="3" fontId="2" fillId="2" borderId="3" xfId="0" applyNumberFormat="1" applyFont="1" applyFill="1" applyBorder="1"/>
    <xf numFmtId="3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0" xfId="0" applyFont="1" applyFill="1" applyBorder="1"/>
    <xf numFmtId="3" fontId="2" fillId="2" borderId="0" xfId="0" applyNumberFormat="1" applyFont="1" applyFill="1" applyBorder="1"/>
    <xf numFmtId="3" fontId="2" fillId="2" borderId="0" xfId="0" applyNumberFormat="1" applyFont="1" applyFill="1" applyBorder="1" applyAlignment="1">
      <alignment horizontal="right"/>
    </xf>
    <xf numFmtId="167" fontId="2" fillId="2" borderId="0" xfId="0" applyNumberFormat="1" applyFont="1" applyFill="1" applyBorder="1" applyAlignment="1">
      <alignment horizontal="right"/>
    </xf>
    <xf numFmtId="0" fontId="9" fillId="2" borderId="0" xfId="0" applyFont="1" applyFill="1"/>
    <xf numFmtId="3" fontId="0" fillId="2" borderId="0" xfId="0" applyNumberFormat="1" applyFill="1" applyBorder="1" applyAlignment="1">
      <alignment horizontal="centerContinuous"/>
    </xf>
    <xf numFmtId="0" fontId="10" fillId="2" borderId="0" xfId="0" applyFont="1" applyFill="1"/>
    <xf numFmtId="0" fontId="11" fillId="2" borderId="0" xfId="0" applyFont="1" applyFill="1"/>
    <xf numFmtId="0" fontId="2" fillId="2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" xfId="0" applyFont="1" applyFill="1" applyBorder="1"/>
    <xf numFmtId="0" fontId="2" fillId="4" borderId="14" xfId="0" applyFont="1" applyFill="1" applyBorder="1" applyAlignment="1">
      <alignment horizontal="center"/>
    </xf>
    <xf numFmtId="3" fontId="7" fillId="4" borderId="14" xfId="0" applyNumberFormat="1" applyFont="1" applyFill="1" applyBorder="1"/>
    <xf numFmtId="0" fontId="2" fillId="2" borderId="11" xfId="0" quotePrefix="1" applyFont="1" applyFill="1" applyBorder="1" applyAlignment="1">
      <alignment horizontal="center"/>
    </xf>
    <xf numFmtId="0" fontId="2" fillId="2" borderId="6" xfId="0" applyFont="1" applyFill="1" applyBorder="1"/>
    <xf numFmtId="0" fontId="2" fillId="2" borderId="8" xfId="0" applyFont="1" applyFill="1" applyBorder="1"/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/>
    <xf numFmtId="0" fontId="7" fillId="4" borderId="11" xfId="0" quotePrefix="1" applyFont="1" applyFill="1" applyBorder="1" applyAlignment="1">
      <alignment horizontal="center"/>
    </xf>
    <xf numFmtId="0" fontId="7" fillId="4" borderId="6" xfId="0" applyFont="1" applyFill="1" applyBorder="1"/>
    <xf numFmtId="0" fontId="7" fillId="4" borderId="8" xfId="0" applyFont="1" applyFill="1" applyBorder="1"/>
    <xf numFmtId="0" fontId="2" fillId="2" borderId="5" xfId="0" quotePrefix="1" applyFont="1" applyFill="1" applyBorder="1" applyAlignment="1">
      <alignment horizontal="center"/>
    </xf>
    <xf numFmtId="0" fontId="7" fillId="4" borderId="15" xfId="0" quotePrefix="1" applyFont="1" applyFill="1" applyBorder="1" applyAlignment="1">
      <alignment horizontal="center"/>
    </xf>
    <xf numFmtId="0" fontId="7" fillId="4" borderId="14" xfId="0" quotePrefix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9" xfId="0" applyFill="1" applyBorder="1"/>
    <xf numFmtId="168" fontId="2" fillId="2" borderId="15" xfId="0" applyNumberFormat="1" applyFont="1" applyFill="1" applyBorder="1" applyAlignment="1">
      <alignment horizontal="right"/>
    </xf>
    <xf numFmtId="3" fontId="0" fillId="2" borderId="11" xfId="0" applyNumberFormat="1" applyFill="1" applyBorder="1"/>
    <xf numFmtId="0" fontId="0" fillId="2" borderId="15" xfId="0" applyFill="1" applyBorder="1" applyAlignment="1">
      <alignment horizontal="center"/>
    </xf>
    <xf numFmtId="3" fontId="0" fillId="2" borderId="15" xfId="0" applyNumberFormat="1" applyFill="1" applyBorder="1"/>
    <xf numFmtId="166" fontId="0" fillId="2" borderId="11" xfId="0" applyNumberFormat="1" applyFill="1" applyBorder="1" applyAlignment="1">
      <alignment horizontal="right"/>
    </xf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/>
    <xf numFmtId="0" fontId="7" fillId="4" borderId="3" xfId="0" applyFont="1" applyFill="1" applyBorder="1"/>
    <xf numFmtId="0" fontId="0" fillId="4" borderId="5" xfId="0" applyFill="1" applyBorder="1" applyAlignment="1">
      <alignment horizontal="center"/>
    </xf>
    <xf numFmtId="0" fontId="7" fillId="4" borderId="0" xfId="0" applyFont="1" applyFill="1" applyBorder="1"/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3" fontId="2" fillId="4" borderId="15" xfId="0" applyNumberFormat="1" applyFont="1" applyFill="1" applyBorder="1"/>
    <xf numFmtId="168" fontId="2" fillId="4" borderId="15" xfId="0" applyNumberFormat="1" applyFont="1" applyFill="1" applyBorder="1" applyAlignment="1">
      <alignment horizontal="right"/>
    </xf>
    <xf numFmtId="0" fontId="0" fillId="2" borderId="2" xfId="0" applyFill="1" applyBorder="1"/>
    <xf numFmtId="0" fontId="0" fillId="2" borderId="12" xfId="0" applyFill="1" applyBorder="1"/>
    <xf numFmtId="0" fontId="7" fillId="4" borderId="2" xfId="0" applyFont="1" applyFill="1" applyBorder="1"/>
    <xf numFmtId="0" fontId="7" fillId="4" borderId="4" xfId="0" applyFont="1" applyFill="1" applyBorder="1"/>
    <xf numFmtId="0" fontId="7" fillId="4" borderId="10" xfId="0" applyFont="1" applyFill="1" applyBorder="1"/>
    <xf numFmtId="0" fontId="7" fillId="4" borderId="15" xfId="0" applyFont="1" applyFill="1" applyBorder="1"/>
    <xf numFmtId="0" fontId="7" fillId="4" borderId="12" xfId="0" applyFont="1" applyFill="1" applyBorder="1"/>
    <xf numFmtId="0" fontId="7" fillId="4" borderId="13" xfId="0" applyFont="1" applyFill="1" applyBorder="1"/>
    <xf numFmtId="3" fontId="2" fillId="4" borderId="1" xfId="0" applyNumberFormat="1" applyFont="1" applyFill="1" applyBorder="1"/>
    <xf numFmtId="0" fontId="0" fillId="2" borderId="2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9" xfId="0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2" borderId="13" xfId="0" applyFill="1" applyBorder="1" applyAlignment="1">
      <alignment horizontal="centerContinuous"/>
    </xf>
    <xf numFmtId="0" fontId="0" fillId="2" borderId="15" xfId="0" quotePrefix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12" xfId="0" applyNumberFormat="1" applyFill="1" applyBorder="1"/>
    <xf numFmtId="3" fontId="0" fillId="2" borderId="13" xfId="0" applyNumberForma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3" fontId="9" fillId="2" borderId="13" xfId="0" applyNumberFormat="1" applyFont="1" applyFill="1" applyBorder="1"/>
    <xf numFmtId="3" fontId="7" fillId="4" borderId="12" xfId="0" applyNumberFormat="1" applyFont="1" applyFill="1" applyBorder="1"/>
    <xf numFmtId="3" fontId="7" fillId="4" borderId="13" xfId="0" applyNumberFormat="1" applyFont="1" applyFill="1" applyBorder="1"/>
    <xf numFmtId="3" fontId="7" fillId="4" borderId="15" xfId="0" applyNumberFormat="1" applyFont="1" applyFill="1" applyBorder="1"/>
    <xf numFmtId="0" fontId="9" fillId="2" borderId="0" xfId="0" applyFont="1" applyFill="1" applyAlignment="1">
      <alignment horizontal="right"/>
    </xf>
    <xf numFmtId="3" fontId="9" fillId="2" borderId="0" xfId="0" applyNumberFormat="1" applyFont="1" applyFill="1"/>
    <xf numFmtId="0" fontId="0" fillId="4" borderId="8" xfId="0" applyFill="1" applyBorder="1"/>
    <xf numFmtId="0" fontId="0" fillId="4" borderId="14" xfId="0" applyFill="1" applyBorder="1" applyAlignment="1">
      <alignment horizontal="center"/>
    </xf>
    <xf numFmtId="0" fontId="2" fillId="2" borderId="0" xfId="3" applyFill="1" applyAlignment="1">
      <alignment horizontal="centerContinuous"/>
    </xf>
    <xf numFmtId="0" fontId="2" fillId="2" borderId="0" xfId="3" applyFill="1"/>
    <xf numFmtId="0" fontId="2" fillId="2" borderId="0" xfId="3" applyFill="1" applyAlignment="1">
      <alignment horizontal="right"/>
    </xf>
    <xf numFmtId="0" fontId="2" fillId="2" borderId="1" xfId="3" applyFill="1" applyBorder="1"/>
    <xf numFmtId="0" fontId="2" fillId="2" borderId="1" xfId="3" applyFill="1" applyBorder="1" applyAlignment="1">
      <alignment horizontal="center"/>
    </xf>
    <xf numFmtId="0" fontId="2" fillId="2" borderId="2" xfId="3" applyFill="1" applyBorder="1"/>
    <xf numFmtId="0" fontId="2" fillId="2" borderId="3" xfId="3" applyFill="1" applyBorder="1"/>
    <xf numFmtId="0" fontId="2" fillId="2" borderId="4" xfId="3" applyFill="1" applyBorder="1"/>
    <xf numFmtId="0" fontId="2" fillId="2" borderId="2" xfId="3" applyFill="1" applyBorder="1" applyAlignment="1">
      <alignment horizontal="centerContinuous"/>
    </xf>
    <xf numFmtId="0" fontId="2" fillId="2" borderId="4" xfId="3" applyFill="1" applyBorder="1" applyAlignment="1">
      <alignment horizontal="centerContinuous"/>
    </xf>
    <xf numFmtId="0" fontId="2" fillId="2" borderId="5" xfId="3" applyFill="1" applyBorder="1" applyAlignment="1">
      <alignment horizontal="center"/>
    </xf>
    <xf numFmtId="0" fontId="2" fillId="2" borderId="4" xfId="3" applyFill="1" applyBorder="1" applyAlignment="1">
      <alignment horizontal="center"/>
    </xf>
    <xf numFmtId="0" fontId="2" fillId="2" borderId="6" xfId="3" applyFill="1" applyBorder="1" applyAlignment="1">
      <alignment horizontal="centerContinuous"/>
    </xf>
    <xf numFmtId="0" fontId="2" fillId="2" borderId="8" xfId="3" applyFill="1" applyBorder="1" applyAlignment="1">
      <alignment horizontal="centerContinuous"/>
    </xf>
    <xf numFmtId="0" fontId="2" fillId="2" borderId="5" xfId="3" applyFill="1" applyBorder="1" applyAlignment="1">
      <alignment horizontal="centerContinuous"/>
    </xf>
    <xf numFmtId="0" fontId="2" fillId="2" borderId="9" xfId="3" applyFill="1" applyBorder="1"/>
    <xf numFmtId="0" fontId="2" fillId="2" borderId="10" xfId="3" applyFill="1" applyBorder="1"/>
    <xf numFmtId="0" fontId="2" fillId="2" borderId="9" xfId="3" applyFill="1" applyBorder="1" applyAlignment="1">
      <alignment horizontal="centerContinuous"/>
    </xf>
    <xf numFmtId="0" fontId="2" fillId="2" borderId="10" xfId="3" applyFill="1" applyBorder="1" applyAlignment="1">
      <alignment horizontal="centerContinuous"/>
    </xf>
    <xf numFmtId="0" fontId="2" fillId="2" borderId="11" xfId="3" applyFill="1" applyBorder="1" applyAlignment="1">
      <alignment horizontal="center"/>
    </xf>
    <xf numFmtId="0" fontId="2" fillId="2" borderId="12" xfId="3" applyFill="1" applyBorder="1" applyAlignment="1">
      <alignment horizontal="centerContinuous"/>
    </xf>
    <xf numFmtId="0" fontId="2" fillId="2" borderId="13" xfId="3" applyFill="1" applyBorder="1" applyAlignment="1">
      <alignment horizontal="centerContinuous"/>
    </xf>
    <xf numFmtId="0" fontId="2" fillId="2" borderId="15" xfId="3" quotePrefix="1" applyFill="1" applyBorder="1" applyAlignment="1">
      <alignment horizontal="center"/>
    </xf>
    <xf numFmtId="0" fontId="2" fillId="2" borderId="12" xfId="3" applyFill="1" applyBorder="1"/>
    <xf numFmtId="0" fontId="2" fillId="2" borderId="13" xfId="3" applyFill="1" applyBorder="1"/>
    <xf numFmtId="0" fontId="2" fillId="2" borderId="14" xfId="3" applyFill="1" applyBorder="1" applyAlignment="1">
      <alignment horizontal="center"/>
    </xf>
    <xf numFmtId="0" fontId="2" fillId="2" borderId="10" xfId="3" applyFill="1" applyBorder="1" applyAlignment="1">
      <alignment horizontal="center"/>
    </xf>
    <xf numFmtId="0" fontId="2" fillId="2" borderId="2" xfId="3" applyFill="1" applyBorder="1" applyAlignment="1">
      <alignment horizontal="center"/>
    </xf>
    <xf numFmtId="3" fontId="2" fillId="2" borderId="11" xfId="3" applyNumberFormat="1" applyFill="1" applyBorder="1" applyAlignment="1">
      <alignment horizontal="center"/>
    </xf>
    <xf numFmtId="0" fontId="2" fillId="2" borderId="15" xfId="3" applyFill="1" applyBorder="1" applyAlignment="1">
      <alignment horizontal="center"/>
    </xf>
    <xf numFmtId="3" fontId="2" fillId="2" borderId="12" xfId="3" applyNumberFormat="1" applyFill="1" applyBorder="1"/>
    <xf numFmtId="3" fontId="2" fillId="2" borderId="13" xfId="3" applyNumberFormat="1" applyFill="1" applyBorder="1"/>
    <xf numFmtId="3" fontId="2" fillId="2" borderId="15" xfId="3" applyNumberFormat="1" applyFill="1" applyBorder="1"/>
    <xf numFmtId="3" fontId="2" fillId="2" borderId="9" xfId="3" applyNumberFormat="1" applyFill="1" applyBorder="1"/>
    <xf numFmtId="3" fontId="2" fillId="2" borderId="10" xfId="3" applyNumberFormat="1" applyFill="1" applyBorder="1"/>
    <xf numFmtId="3" fontId="2" fillId="2" borderId="11" xfId="3" applyNumberFormat="1" applyFill="1" applyBorder="1"/>
    <xf numFmtId="3" fontId="9" fillId="2" borderId="13" xfId="3" applyNumberFormat="1" applyFont="1" applyFill="1" applyBorder="1"/>
    <xf numFmtId="0" fontId="7" fillId="4" borderId="6" xfId="3" applyFont="1" applyFill="1" applyBorder="1"/>
    <xf numFmtId="0" fontId="7" fillId="4" borderId="8" xfId="3" applyFont="1" applyFill="1" applyBorder="1"/>
    <xf numFmtId="0" fontId="2" fillId="4" borderId="14" xfId="3" applyFont="1" applyFill="1" applyBorder="1" applyAlignment="1">
      <alignment horizontal="center"/>
    </xf>
    <xf numFmtId="3" fontId="7" fillId="4" borderId="12" xfId="3" applyNumberFormat="1" applyFont="1" applyFill="1" applyBorder="1"/>
    <xf numFmtId="3" fontId="7" fillId="4" borderId="13" xfId="3" applyNumberFormat="1" applyFont="1" applyFill="1" applyBorder="1"/>
    <xf numFmtId="0" fontId="7" fillId="2" borderId="0" xfId="3" applyFont="1" applyFill="1"/>
    <xf numFmtId="0" fontId="0" fillId="2" borderId="3" xfId="0" applyFill="1" applyBorder="1" applyAlignment="1">
      <alignment horizontal="centerContinuous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Continuous"/>
    </xf>
    <xf numFmtId="0" fontId="9" fillId="2" borderId="10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12" xfId="0" quotePrefix="1" applyFill="1" applyBorder="1" applyAlignment="1">
      <alignment horizontal="centerContinuous"/>
    </xf>
    <xf numFmtId="0" fontId="9" fillId="2" borderId="13" xfId="0" applyFont="1" applyFill="1" applyBorder="1" applyAlignment="1">
      <alignment horizontal="centerContinuous"/>
    </xf>
    <xf numFmtId="0" fontId="9" fillId="2" borderId="8" xfId="0" applyFont="1" applyFill="1" applyBorder="1" applyAlignment="1">
      <alignment horizontal="centerContinuous"/>
    </xf>
    <xf numFmtId="0" fontId="0" fillId="2" borderId="0" xfId="0" applyFill="1" applyBorder="1" applyAlignment="1">
      <alignment horizontal="center"/>
    </xf>
    <xf numFmtId="0" fontId="9" fillId="2" borderId="4" xfId="0" applyFont="1" applyFill="1" applyBorder="1"/>
    <xf numFmtId="3" fontId="0" fillId="2" borderId="1" xfId="0" applyNumberFormat="1" applyFill="1" applyBorder="1"/>
    <xf numFmtId="0" fontId="9" fillId="2" borderId="13" xfId="0" applyFont="1" applyFill="1" applyBorder="1"/>
    <xf numFmtId="0" fontId="9" fillId="2" borderId="10" xfId="0" applyFont="1" applyFill="1" applyBorder="1"/>
    <xf numFmtId="3" fontId="0" fillId="2" borderId="2" xfId="0" applyNumberFormat="1" applyFill="1" applyBorder="1"/>
    <xf numFmtId="0" fontId="0" fillId="2" borderId="11" xfId="0" quotePrefix="1" applyFill="1" applyBorder="1" applyAlignment="1">
      <alignment horizontal="center"/>
    </xf>
    <xf numFmtId="0" fontId="7" fillId="4" borderId="7" xfId="0" applyFont="1" applyFill="1" applyBorder="1"/>
    <xf numFmtId="0" fontId="0" fillId="2" borderId="13" xfId="0" applyFill="1" applyBorder="1" applyAlignment="1">
      <alignment horizontal="center"/>
    </xf>
    <xf numFmtId="166" fontId="0" fillId="2" borderId="13" xfId="0" applyNumberFormat="1" applyFill="1" applyBorder="1"/>
    <xf numFmtId="3" fontId="9" fillId="2" borderId="13" xfId="0" applyNumberFormat="1" applyFont="1" applyFill="1" applyBorder="1" applyAlignment="1">
      <alignment horizontal="right"/>
    </xf>
    <xf numFmtId="3" fontId="9" fillId="2" borderId="8" xfId="0" applyNumberFormat="1" applyFont="1" applyFill="1" applyBorder="1" applyAlignment="1">
      <alignment horizontal="right"/>
    </xf>
    <xf numFmtId="3" fontId="0" fillId="2" borderId="8" xfId="0" applyNumberFormat="1" applyFill="1" applyBorder="1"/>
    <xf numFmtId="3" fontId="0" fillId="2" borderId="0" xfId="0" applyNumberFormat="1" applyFill="1"/>
    <xf numFmtId="166" fontId="0" fillId="2" borderId="10" xfId="0" applyNumberFormat="1" applyFill="1" applyBorder="1"/>
    <xf numFmtId="3" fontId="0" fillId="2" borderId="4" xfId="0" applyNumberFormat="1" applyFill="1" applyBorder="1"/>
    <xf numFmtId="0" fontId="0" fillId="2" borderId="8" xfId="0" applyFill="1" applyBorder="1"/>
    <xf numFmtId="0" fontId="2" fillId="4" borderId="8" xfId="0" applyFont="1" applyFill="1" applyBorder="1"/>
    <xf numFmtId="3" fontId="7" fillId="4" borderId="7" xfId="0" applyNumberFormat="1" applyFont="1" applyFill="1" applyBorder="1"/>
    <xf numFmtId="0" fontId="2" fillId="2" borderId="0" xfId="4" applyFill="1" applyAlignment="1">
      <alignment horizontal="centerContinuous"/>
    </xf>
    <xf numFmtId="0" fontId="2" fillId="2" borderId="0" xfId="4" applyFill="1"/>
    <xf numFmtId="0" fontId="2" fillId="2" borderId="0" xfId="4" applyFont="1" applyFill="1"/>
    <xf numFmtId="0" fontId="2" fillId="2" borderId="0" xfId="4" applyFill="1" applyAlignment="1">
      <alignment horizontal="right"/>
    </xf>
    <xf numFmtId="0" fontId="2" fillId="2" borderId="1" xfId="4" applyFill="1" applyBorder="1"/>
    <xf numFmtId="0" fontId="2" fillId="2" borderId="1" xfId="4" applyFill="1" applyBorder="1" applyAlignment="1">
      <alignment horizontal="center"/>
    </xf>
    <xf numFmtId="0" fontId="2" fillId="2" borderId="2" xfId="4" applyFill="1" applyBorder="1"/>
    <xf numFmtId="0" fontId="2" fillId="2" borderId="3" xfId="4" applyFill="1" applyBorder="1"/>
    <xf numFmtId="0" fontId="2" fillId="2" borderId="4" xfId="4" applyFill="1" applyBorder="1"/>
    <xf numFmtId="0" fontId="2" fillId="2" borderId="2" xfId="4" applyFill="1" applyBorder="1" applyAlignment="1">
      <alignment horizontal="centerContinuous"/>
    </xf>
    <xf numFmtId="0" fontId="2" fillId="2" borderId="6" xfId="4" applyFill="1" applyBorder="1" applyAlignment="1">
      <alignment horizontal="centerContinuous"/>
    </xf>
    <xf numFmtId="0" fontId="2" fillId="2" borderId="7" xfId="4" applyFill="1" applyBorder="1" applyAlignment="1">
      <alignment horizontal="centerContinuous"/>
    </xf>
    <xf numFmtId="0" fontId="2" fillId="2" borderId="8" xfId="4" applyFill="1" applyBorder="1" applyAlignment="1">
      <alignment horizontal="centerContinuous"/>
    </xf>
    <xf numFmtId="0" fontId="2" fillId="2" borderId="3" xfId="4" applyFill="1" applyBorder="1" applyAlignment="1">
      <alignment horizontal="centerContinuous"/>
    </xf>
    <xf numFmtId="0" fontId="2" fillId="2" borderId="5" xfId="4" applyFill="1" applyBorder="1" applyAlignment="1">
      <alignment horizontal="center"/>
    </xf>
    <xf numFmtId="0" fontId="2" fillId="2" borderId="9" xfId="4" applyFill="1" applyBorder="1"/>
    <xf numFmtId="0" fontId="2" fillId="2" borderId="10" xfId="4" applyFill="1" applyBorder="1"/>
    <xf numFmtId="0" fontId="2" fillId="2" borderId="9" xfId="4" applyFill="1" applyBorder="1" applyAlignment="1">
      <alignment horizontal="centerContinuous"/>
    </xf>
    <xf numFmtId="0" fontId="2" fillId="2" borderId="11" xfId="4" applyFill="1" applyBorder="1" applyAlignment="1">
      <alignment horizontal="center"/>
    </xf>
    <xf numFmtId="0" fontId="2" fillId="2" borderId="0" xfId="4" applyFill="1" applyAlignment="1">
      <alignment horizontal="center"/>
    </xf>
    <xf numFmtId="0" fontId="2" fillId="2" borderId="0" xfId="4" applyFill="1" applyBorder="1" applyAlignment="1">
      <alignment horizontal="centerContinuous"/>
    </xf>
    <xf numFmtId="0" fontId="9" fillId="2" borderId="10" xfId="4" applyFont="1" applyFill="1" applyBorder="1" applyAlignment="1">
      <alignment horizontal="centerContinuous"/>
    </xf>
    <xf numFmtId="0" fontId="2" fillId="2" borderId="12" xfId="4" applyFill="1" applyBorder="1" applyAlignment="1">
      <alignment horizontal="centerContinuous"/>
    </xf>
    <xf numFmtId="0" fontId="2" fillId="2" borderId="1" xfId="4" applyFill="1" applyBorder="1" applyAlignment="1">
      <alignment horizontal="centerContinuous"/>
    </xf>
    <xf numFmtId="0" fontId="2" fillId="2" borderId="12" xfId="4" quotePrefix="1" applyFill="1" applyBorder="1" applyAlignment="1">
      <alignment horizontal="centerContinuous"/>
    </xf>
    <xf numFmtId="0" fontId="9" fillId="2" borderId="13" xfId="4" applyFont="1" applyFill="1" applyBorder="1" applyAlignment="1">
      <alignment horizontal="centerContinuous"/>
    </xf>
    <xf numFmtId="0" fontId="2" fillId="2" borderId="12" xfId="4" applyFill="1" applyBorder="1"/>
    <xf numFmtId="0" fontId="2" fillId="2" borderId="13" xfId="4" applyFill="1" applyBorder="1"/>
    <xf numFmtId="0" fontId="2" fillId="2" borderId="14" xfId="4" applyFill="1" applyBorder="1" applyAlignment="1">
      <alignment horizontal="center"/>
    </xf>
    <xf numFmtId="0" fontId="9" fillId="2" borderId="8" xfId="4" applyFont="1" applyFill="1" applyBorder="1" applyAlignment="1">
      <alignment horizontal="centerContinuous"/>
    </xf>
    <xf numFmtId="0" fontId="2" fillId="2" borderId="10" xfId="4" applyFill="1" applyBorder="1" applyAlignment="1">
      <alignment horizontal="center"/>
    </xf>
    <xf numFmtId="0" fontId="2" fillId="2" borderId="2" xfId="4" applyFill="1" applyBorder="1" applyAlignment="1">
      <alignment horizontal="center"/>
    </xf>
    <xf numFmtId="0" fontId="2" fillId="2" borderId="9" xfId="4" applyFill="1" applyBorder="1" applyAlignment="1">
      <alignment horizontal="center"/>
    </xf>
    <xf numFmtId="0" fontId="2" fillId="2" borderId="0" xfId="4" applyFill="1" applyBorder="1" applyAlignment="1">
      <alignment horizontal="center"/>
    </xf>
    <xf numFmtId="0" fontId="9" fillId="2" borderId="4" xfId="4" applyFont="1" applyFill="1" applyBorder="1"/>
    <xf numFmtId="0" fontId="2" fillId="2" borderId="15" xfId="4" applyFill="1" applyBorder="1" applyAlignment="1">
      <alignment horizontal="center"/>
    </xf>
    <xf numFmtId="3" fontId="2" fillId="2" borderId="12" xfId="4" applyNumberFormat="1" applyFill="1" applyBorder="1"/>
    <xf numFmtId="0" fontId="9" fillId="2" borderId="13" xfId="4" applyFont="1" applyFill="1" applyBorder="1"/>
    <xf numFmtId="0" fontId="9" fillId="2" borderId="10" xfId="4" applyFont="1" applyFill="1" applyBorder="1"/>
    <xf numFmtId="0" fontId="7" fillId="4" borderId="6" xfId="4" applyFont="1" applyFill="1" applyBorder="1"/>
    <xf numFmtId="0" fontId="2" fillId="4" borderId="8" xfId="4" applyFill="1" applyBorder="1"/>
    <xf numFmtId="0" fontId="2" fillId="4" borderId="14" xfId="4" applyFill="1" applyBorder="1" applyAlignment="1">
      <alignment horizontal="center"/>
    </xf>
    <xf numFmtId="3" fontId="7" fillId="4" borderId="12" xfId="4" applyNumberFormat="1" applyFont="1" applyFill="1" applyBorder="1"/>
    <xf numFmtId="0" fontId="7" fillId="4" borderId="13" xfId="4" applyFont="1" applyFill="1" applyBorder="1"/>
    <xf numFmtId="0" fontId="2" fillId="2" borderId="0" xfId="4" applyFill="1" applyBorder="1"/>
    <xf numFmtId="3" fontId="2" fillId="2" borderId="2" xfId="4" applyNumberFormat="1" applyFill="1" applyBorder="1"/>
    <xf numFmtId="0" fontId="2" fillId="2" borderId="11" xfId="4" quotePrefix="1" applyFill="1" applyBorder="1" applyAlignment="1">
      <alignment horizontal="center"/>
    </xf>
    <xf numFmtId="0" fontId="9" fillId="2" borderId="0" xfId="4" applyFont="1" applyFill="1"/>
    <xf numFmtId="0" fontId="7" fillId="4" borderId="15" xfId="4" quotePrefix="1" applyFont="1" applyFill="1" applyBorder="1" applyAlignment="1">
      <alignment horizontal="center"/>
    </xf>
    <xf numFmtId="0" fontId="7" fillId="4" borderId="7" xfId="4" applyFont="1" applyFill="1" applyBorder="1"/>
    <xf numFmtId="0" fontId="7" fillId="4" borderId="8" xfId="4" applyFont="1" applyFill="1" applyBorder="1"/>
    <xf numFmtId="0" fontId="2" fillId="2" borderId="0" xfId="5" applyFill="1" applyAlignment="1">
      <alignment horizontal="centerContinuous"/>
    </xf>
    <xf numFmtId="0" fontId="2" fillId="2" borderId="0" xfId="5" applyFill="1"/>
    <xf numFmtId="0" fontId="2" fillId="2" borderId="0" xfId="5" applyFill="1" applyAlignment="1">
      <alignment horizontal="right"/>
    </xf>
    <xf numFmtId="0" fontId="2" fillId="2" borderId="1" xfId="5" applyFill="1" applyBorder="1"/>
    <xf numFmtId="0" fontId="2" fillId="2" borderId="1" xfId="5" applyFill="1" applyBorder="1" applyAlignment="1">
      <alignment horizontal="center"/>
    </xf>
    <xf numFmtId="0" fontId="2" fillId="2" borderId="2" xfId="5" applyFill="1" applyBorder="1"/>
    <xf numFmtId="0" fontId="2" fillId="2" borderId="4" xfId="5" applyFill="1" applyBorder="1"/>
    <xf numFmtId="0" fontId="2" fillId="2" borderId="2" xfId="5" applyFill="1" applyBorder="1" applyAlignment="1">
      <alignment horizontal="centerContinuous"/>
    </xf>
    <xf numFmtId="0" fontId="2" fillId="2" borderId="5" xfId="5" applyFill="1" applyBorder="1" applyAlignment="1">
      <alignment horizontal="center"/>
    </xf>
    <xf numFmtId="0" fontId="2" fillId="2" borderId="5" xfId="5" applyFill="1" applyBorder="1" applyAlignment="1">
      <alignment horizontal="centerContinuous"/>
    </xf>
    <xf numFmtId="0" fontId="2" fillId="2" borderId="9" xfId="5" applyFill="1" applyBorder="1"/>
    <xf numFmtId="0" fontId="2" fillId="2" borderId="10" xfId="5" applyFill="1" applyBorder="1"/>
    <xf numFmtId="0" fontId="2" fillId="2" borderId="9" xfId="5" applyFill="1" applyBorder="1" applyAlignment="1">
      <alignment horizontal="centerContinuous"/>
    </xf>
    <xf numFmtId="0" fontId="2" fillId="2" borderId="11" xfId="5" applyFill="1" applyBorder="1" applyAlignment="1">
      <alignment horizontal="center"/>
    </xf>
    <xf numFmtId="0" fontId="2" fillId="2" borderId="10" xfId="5" applyFill="1" applyBorder="1" applyAlignment="1">
      <alignment horizontal="center"/>
    </xf>
    <xf numFmtId="0" fontId="2" fillId="2" borderId="15" xfId="5" applyFill="1" applyBorder="1" applyAlignment="1">
      <alignment horizontal="center"/>
    </xf>
    <xf numFmtId="0" fontId="2" fillId="2" borderId="12" xfId="5" applyFill="1" applyBorder="1"/>
    <xf numFmtId="0" fontId="2" fillId="2" borderId="13" xfId="5" applyFill="1" applyBorder="1"/>
    <xf numFmtId="0" fontId="2" fillId="2" borderId="6" xfId="5" applyFill="1" applyBorder="1" applyAlignment="1">
      <alignment horizontal="centerContinuous"/>
    </xf>
    <xf numFmtId="0" fontId="2" fillId="2" borderId="14" xfId="5" applyFill="1" applyBorder="1" applyAlignment="1">
      <alignment horizontal="center"/>
    </xf>
    <xf numFmtId="0" fontId="2" fillId="2" borderId="2" xfId="5" applyFill="1" applyBorder="1" applyAlignment="1">
      <alignment horizontal="center"/>
    </xf>
    <xf numFmtId="0" fontId="7" fillId="4" borderId="6" xfId="5" applyFont="1" applyFill="1" applyBorder="1"/>
    <xf numFmtId="0" fontId="2" fillId="4" borderId="8" xfId="5" applyFill="1" applyBorder="1"/>
    <xf numFmtId="0" fontId="2" fillId="4" borderId="14" xfId="5" applyFill="1" applyBorder="1" applyAlignment="1">
      <alignment horizontal="center"/>
    </xf>
    <xf numFmtId="17" fontId="6" fillId="2" borderId="0" xfId="0" applyNumberFormat="1" applyFont="1" applyFill="1" applyAlignment="1">
      <alignment horizontal="centerContinuous"/>
    </xf>
    <xf numFmtId="0" fontId="0" fillId="2" borderId="3" xfId="0" applyFill="1" applyBorder="1" applyAlignment="1">
      <alignment horizontal="right"/>
    </xf>
    <xf numFmtId="0" fontId="0" fillId="2" borderId="10" xfId="0" quotePrefix="1" applyFill="1" applyBorder="1" applyAlignment="1">
      <alignment horizontal="center"/>
    </xf>
    <xf numFmtId="3" fontId="0" fillId="2" borderId="15" xfId="0" applyNumberFormat="1" applyFill="1" applyBorder="1" applyAlignment="1">
      <alignment horizontal="right"/>
    </xf>
    <xf numFmtId="3" fontId="0" fillId="2" borderId="11" xfId="0" applyNumberForma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1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2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3" fontId="0" fillId="2" borderId="12" xfId="0" applyNumberFormat="1" applyFill="1" applyBorder="1" applyAlignment="1">
      <alignment horizontal="right"/>
    </xf>
    <xf numFmtId="0" fontId="0" fillId="4" borderId="7" xfId="0" applyFill="1" applyBorder="1"/>
    <xf numFmtId="3" fontId="7" fillId="4" borderId="12" xfId="0" applyNumberFormat="1" applyFont="1" applyFill="1" applyBorder="1" applyAlignment="1">
      <alignment horizontal="right"/>
    </xf>
    <xf numFmtId="3" fontId="7" fillId="4" borderId="15" xfId="0" applyNumberFormat="1" applyFont="1" applyFill="1" applyBorder="1" applyAlignment="1">
      <alignment horizontal="right"/>
    </xf>
    <xf numFmtId="0" fontId="0" fillId="2" borderId="11" xfId="0" applyFill="1" applyBorder="1" applyAlignment="1">
      <alignment horizontal="centerContinuous"/>
    </xf>
    <xf numFmtId="0" fontId="0" fillId="2" borderId="15" xfId="0" applyFill="1" applyBorder="1" applyAlignment="1">
      <alignment horizontal="centerContinuous"/>
    </xf>
    <xf numFmtId="0" fontId="0" fillId="2" borderId="7" xfId="0" applyFill="1" applyBorder="1"/>
    <xf numFmtId="0" fontId="0" fillId="2" borderId="11" xfId="0" applyFill="1" applyBorder="1" applyAlignment="1">
      <alignment horizontal="right"/>
    </xf>
    <xf numFmtId="0" fontId="0" fillId="2" borderId="6" xfId="0" applyFill="1" applyBorder="1"/>
    <xf numFmtId="0" fontId="0" fillId="2" borderId="5" xfId="0" quotePrefix="1" applyFill="1" applyBorder="1" applyAlignment="1">
      <alignment horizontal="center"/>
    </xf>
    <xf numFmtId="3" fontId="0" fillId="2" borderId="5" xfId="0" applyNumberFormat="1" applyFill="1" applyBorder="1"/>
    <xf numFmtId="3" fontId="0" fillId="2" borderId="14" xfId="0" applyNumberFormat="1" applyFill="1" applyBorder="1"/>
    <xf numFmtId="3" fontId="0" fillId="2" borderId="6" xfId="0" applyNumberFormat="1" applyFill="1" applyBorder="1" applyAlignment="1">
      <alignment horizontal="centerContinuous"/>
    </xf>
    <xf numFmtId="3" fontId="0" fillId="2" borderId="8" xfId="0" applyNumberFormat="1" applyFill="1" applyBorder="1" applyAlignment="1">
      <alignment horizontal="centerContinuous"/>
    </xf>
    <xf numFmtId="0" fontId="0" fillId="2" borderId="11" xfId="0" applyFill="1" applyBorder="1"/>
    <xf numFmtId="0" fontId="0" fillId="2" borderId="15" xfId="0" applyFill="1" applyBorder="1"/>
    <xf numFmtId="0" fontId="7" fillId="4" borderId="5" xfId="0" quotePrefix="1" applyFont="1" applyFill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2" borderId="0" xfId="0" quotePrefix="1" applyFill="1" applyBorder="1"/>
    <xf numFmtId="0" fontId="0" fillId="2" borderId="3" xfId="0" quotePrefix="1" applyFill="1" applyBorder="1"/>
    <xf numFmtId="3" fontId="0" fillId="2" borderId="0" xfId="0" applyNumberFormat="1" applyFill="1" applyAlignment="1">
      <alignment horizontal="right"/>
    </xf>
    <xf numFmtId="3" fontId="2" fillId="2" borderId="0" xfId="2" applyNumberFormat="1" applyFill="1" applyBorder="1" applyAlignment="1">
      <alignment horizontal="centerContinuous"/>
    </xf>
    <xf numFmtId="0" fontId="2" fillId="2" borderId="0" xfId="2" applyFill="1" applyAlignment="1">
      <alignment horizontal="centerContinuous"/>
    </xf>
    <xf numFmtId="0" fontId="1" fillId="2" borderId="0" xfId="2" applyFont="1" applyFill="1" applyAlignment="1">
      <alignment horizontal="centerContinuous"/>
    </xf>
    <xf numFmtId="0" fontId="2" fillId="2" borderId="0" xfId="2" applyFill="1"/>
    <xf numFmtId="0" fontId="2" fillId="2" borderId="0" xfId="2" applyFont="1" applyFill="1"/>
    <xf numFmtId="3" fontId="2" fillId="2" borderId="0" xfId="2" applyNumberFormat="1" applyFill="1" applyBorder="1"/>
    <xf numFmtId="165" fontId="8" fillId="2" borderId="0" xfId="2" quotePrefix="1" applyNumberFormat="1" applyFont="1" applyFill="1" applyAlignment="1">
      <alignment horizontal="center"/>
    </xf>
    <xf numFmtId="0" fontId="1" fillId="2" borderId="0" xfId="2" applyFont="1" applyFill="1" applyAlignment="1">
      <alignment horizontal="center"/>
    </xf>
    <xf numFmtId="0" fontId="2" fillId="2" borderId="0" xfId="2" applyFill="1" applyAlignment="1">
      <alignment horizontal="right"/>
    </xf>
    <xf numFmtId="0" fontId="2" fillId="2" borderId="1" xfId="2" applyFill="1" applyBorder="1"/>
    <xf numFmtId="0" fontId="2" fillId="2" borderId="1" xfId="2" applyFill="1" applyBorder="1" applyAlignment="1">
      <alignment horizontal="center"/>
    </xf>
    <xf numFmtId="0" fontId="2" fillId="2" borderId="2" xfId="2" applyFill="1" applyBorder="1"/>
    <xf numFmtId="0" fontId="2" fillId="2" borderId="4" xfId="2" applyFill="1" applyBorder="1"/>
    <xf numFmtId="0" fontId="2" fillId="2" borderId="5" xfId="2" applyFill="1" applyBorder="1" applyAlignment="1">
      <alignment horizontal="center"/>
    </xf>
    <xf numFmtId="0" fontId="2" fillId="2" borderId="5" xfId="2" applyFill="1" applyBorder="1"/>
    <xf numFmtId="0" fontId="2" fillId="2" borderId="9" xfId="2" applyFill="1" applyBorder="1"/>
    <xf numFmtId="0" fontId="2" fillId="2" borderId="10" xfId="2" applyFill="1" applyBorder="1"/>
    <xf numFmtId="0" fontId="2" fillId="2" borderId="11" xfId="2" applyFill="1" applyBorder="1" applyAlignment="1">
      <alignment horizontal="center"/>
    </xf>
    <xf numFmtId="0" fontId="2" fillId="2" borderId="15" xfId="2" applyFill="1" applyBorder="1" applyAlignment="1">
      <alignment horizontal="center"/>
    </xf>
    <xf numFmtId="0" fontId="2" fillId="2" borderId="12" xfId="2" applyFill="1" applyBorder="1"/>
    <xf numFmtId="0" fontId="2" fillId="2" borderId="13" xfId="2" applyFill="1" applyBorder="1"/>
    <xf numFmtId="0" fontId="2" fillId="2" borderId="15" xfId="2" quotePrefix="1" applyFill="1" applyBorder="1" applyAlignment="1">
      <alignment horizontal="center"/>
    </xf>
    <xf numFmtId="0" fontId="2" fillId="2" borderId="14" xfId="2" applyFill="1" applyBorder="1" applyAlignment="1">
      <alignment horizontal="center"/>
    </xf>
    <xf numFmtId="0" fontId="2" fillId="2" borderId="5" xfId="2" quotePrefix="1" applyFill="1" applyBorder="1" applyAlignment="1">
      <alignment horizontal="center"/>
    </xf>
    <xf numFmtId="3" fontId="2" fillId="2" borderId="11" xfId="2" applyNumberFormat="1" applyFill="1" applyBorder="1"/>
    <xf numFmtId="3" fontId="2" fillId="2" borderId="5" xfId="2" applyNumberFormat="1" applyFill="1" applyBorder="1"/>
    <xf numFmtId="3" fontId="2" fillId="2" borderId="15" xfId="2" applyNumberFormat="1" applyFill="1" applyBorder="1"/>
    <xf numFmtId="3" fontId="2" fillId="2" borderId="14" xfId="2" applyNumberFormat="1" applyFill="1" applyBorder="1"/>
    <xf numFmtId="0" fontId="2" fillId="2" borderId="15" xfId="2" applyFill="1" applyBorder="1" applyAlignment="1">
      <alignment horizontal="centerContinuous"/>
    </xf>
    <xf numFmtId="0" fontId="2" fillId="2" borderId="11" xfId="2" quotePrefix="1" applyFill="1" applyBorder="1" applyAlignment="1">
      <alignment horizontal="center"/>
    </xf>
    <xf numFmtId="3" fontId="2" fillId="2" borderId="6" xfId="2" applyNumberFormat="1" applyFill="1" applyBorder="1" applyAlignment="1">
      <alignment horizontal="centerContinuous"/>
    </xf>
    <xf numFmtId="3" fontId="2" fillId="2" borderId="8" xfId="2" applyNumberFormat="1" applyFill="1" applyBorder="1" applyAlignment="1">
      <alignment horizontal="centerContinuous"/>
    </xf>
    <xf numFmtId="0" fontId="2" fillId="2" borderId="11" xfId="2" applyFill="1" applyBorder="1"/>
    <xf numFmtId="0" fontId="2" fillId="2" borderId="15" xfId="2" applyFill="1" applyBorder="1"/>
    <xf numFmtId="0" fontId="2" fillId="2" borderId="6" xfId="2" applyFill="1" applyBorder="1"/>
    <xf numFmtId="0" fontId="7" fillId="4" borderId="5" xfId="2" quotePrefix="1" applyFont="1" applyFill="1" applyBorder="1" applyAlignment="1">
      <alignment horizontal="center"/>
    </xf>
    <xf numFmtId="0" fontId="7" fillId="4" borderId="6" xfId="2" applyFont="1" applyFill="1" applyBorder="1"/>
    <xf numFmtId="0" fontId="7" fillId="4" borderId="14" xfId="2" quotePrefix="1" applyFont="1" applyFill="1" applyBorder="1" applyAlignment="1">
      <alignment horizontal="center"/>
    </xf>
    <xf numFmtId="3" fontId="7" fillId="4" borderId="14" xfId="2" applyNumberFormat="1" applyFont="1" applyFill="1" applyBorder="1"/>
    <xf numFmtId="0" fontId="2" fillId="2" borderId="14" xfId="2" quotePrefix="1" applyFill="1" applyBorder="1" applyAlignment="1">
      <alignment horizontal="center"/>
    </xf>
    <xf numFmtId="3" fontId="2" fillId="2" borderId="0" xfId="2" applyNumberFormat="1" applyFill="1"/>
    <xf numFmtId="0" fontId="2" fillId="4" borderId="14" xfId="2" quotePrefix="1" applyFill="1" applyBorder="1" applyAlignment="1">
      <alignment horizontal="center"/>
    </xf>
    <xf numFmtId="166" fontId="0" fillId="2" borderId="0" xfId="0" applyNumberFormat="1" applyFill="1" applyBorder="1"/>
    <xf numFmtId="165" fontId="6" fillId="2" borderId="0" xfId="0" quotePrefix="1" applyNumberFormat="1" applyFont="1" applyFill="1" applyAlignment="1">
      <alignment horizontal="centerContinuous"/>
    </xf>
    <xf numFmtId="166" fontId="0" fillId="2" borderId="15" xfId="0" applyNumberFormat="1" applyFill="1" applyBorder="1" applyAlignment="1">
      <alignment horizontal="right"/>
    </xf>
    <xf numFmtId="166" fontId="0" fillId="2" borderId="10" xfId="0" applyNumberFormat="1" applyFill="1" applyBorder="1" applyAlignment="1">
      <alignment horizontal="right"/>
    </xf>
    <xf numFmtId="166" fontId="7" fillId="4" borderId="15" xfId="0" applyNumberFormat="1" applyFont="1" applyFill="1" applyBorder="1" applyAlignment="1">
      <alignment horizontal="right"/>
    </xf>
    <xf numFmtId="3" fontId="2" fillId="0" borderId="15" xfId="0" applyNumberFormat="1" applyFont="1" applyFill="1" applyBorder="1"/>
    <xf numFmtId="3" fontId="2" fillId="0" borderId="13" xfId="0" applyNumberFormat="1" applyFont="1" applyFill="1" applyBorder="1"/>
    <xf numFmtId="3" fontId="2" fillId="2" borderId="13" xfId="0" applyNumberFormat="1" applyFont="1" applyFill="1" applyBorder="1"/>
    <xf numFmtId="3" fontId="2" fillId="2" borderId="0" xfId="0" applyNumberFormat="1" applyFont="1" applyFill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2" fillId="4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3" fontId="7" fillId="4" borderId="11" xfId="0" applyNumberFormat="1" applyFont="1" applyFill="1" applyBorder="1" applyAlignment="1">
      <alignment horizontal="right"/>
    </xf>
    <xf numFmtId="166" fontId="7" fillId="4" borderId="11" xfId="0" applyNumberFormat="1" applyFont="1" applyFill="1" applyBorder="1" applyAlignment="1">
      <alignment horizontal="right"/>
    </xf>
    <xf numFmtId="3" fontId="2" fillId="4" borderId="15" xfId="0" applyNumberFormat="1" applyFont="1" applyFill="1" applyBorder="1" applyAlignment="1">
      <alignment horizontal="right"/>
    </xf>
    <xf numFmtId="3" fontId="2" fillId="4" borderId="11" xfId="0" applyNumberFormat="1" applyFont="1" applyFill="1" applyBorder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7" fillId="4" borderId="8" xfId="0" applyNumberFormat="1" applyFont="1" applyFill="1" applyBorder="1"/>
    <xf numFmtId="3" fontId="0" fillId="2" borderId="1" xfId="0" applyNumberFormat="1" applyFill="1" applyBorder="1" applyAlignment="1">
      <alignment horizontal="right"/>
    </xf>
    <xf numFmtId="3" fontId="0" fillId="2" borderId="7" xfId="0" applyNumberFormat="1" applyFill="1" applyBorder="1" applyAlignment="1">
      <alignment horizontal="right"/>
    </xf>
    <xf numFmtId="3" fontId="7" fillId="4" borderId="7" xfId="0" applyNumberFormat="1" applyFont="1" applyFill="1" applyBorder="1" applyAlignment="1">
      <alignment horizontal="right"/>
    </xf>
    <xf numFmtId="166" fontId="7" fillId="4" borderId="13" xfId="0" applyNumberFormat="1" applyFont="1" applyFill="1" applyBorder="1" applyAlignment="1">
      <alignment horizontal="right"/>
    </xf>
    <xf numFmtId="166" fontId="0" fillId="2" borderId="13" xfId="0" applyNumberFormat="1" applyFill="1" applyBorder="1" applyAlignment="1">
      <alignment horizontal="right"/>
    </xf>
    <xf numFmtId="164" fontId="0" fillId="2" borderId="0" xfId="0" applyNumberFormat="1" applyFill="1"/>
    <xf numFmtId="4" fontId="0" fillId="2" borderId="15" xfId="0" applyNumberFormat="1" applyFill="1" applyBorder="1" applyAlignment="1">
      <alignment horizontal="right"/>
    </xf>
    <xf numFmtId="4" fontId="7" fillId="4" borderId="14" xfId="0" applyNumberFormat="1" applyFont="1" applyFill="1" applyBorder="1" applyAlignment="1">
      <alignment horizontal="right"/>
    </xf>
    <xf numFmtId="3" fontId="7" fillId="4" borderId="15" xfId="3" applyNumberFormat="1" applyFont="1" applyFill="1" applyBorder="1"/>
    <xf numFmtId="0" fontId="12" fillId="2" borderId="0" xfId="6" applyFont="1" applyFill="1" applyAlignment="1">
      <alignment horizontal="centerContinuous"/>
    </xf>
    <xf numFmtId="165" fontId="6" fillId="2" borderId="0" xfId="0" applyNumberFormat="1" applyFont="1" applyFill="1" applyAlignment="1">
      <alignment horizontal="centerContinuous"/>
    </xf>
    <xf numFmtId="166" fontId="0" fillId="2" borderId="15" xfId="0" quotePrefix="1" applyNumberFormat="1" applyFill="1" applyBorder="1" applyAlignment="1">
      <alignment horizontal="right"/>
    </xf>
    <xf numFmtId="166" fontId="0" fillId="2" borderId="11" xfId="0" quotePrefix="1" applyNumberFormat="1" applyFill="1" applyBorder="1" applyAlignment="1">
      <alignment horizontal="right"/>
    </xf>
    <xf numFmtId="166" fontId="7" fillId="4" borderId="18" xfId="0" applyNumberFormat="1" applyFont="1" applyFill="1" applyBorder="1" applyAlignment="1">
      <alignment horizontal="right"/>
    </xf>
    <xf numFmtId="166" fontId="7" fillId="4" borderId="14" xfId="0" applyNumberFormat="1" applyFont="1" applyFill="1" applyBorder="1" applyAlignment="1">
      <alignment horizontal="right"/>
    </xf>
    <xf numFmtId="0" fontId="2" fillId="2" borderId="15" xfId="2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2" fillId="2" borderId="0" xfId="2" applyFont="1" applyFill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9" fillId="2" borderId="0" xfId="0" applyFont="1" applyFill="1" applyBorder="1"/>
    <xf numFmtId="166" fontId="0" fillId="2" borderId="0" xfId="0" applyNumberFormat="1" applyFill="1" applyBorder="1" applyAlignment="1">
      <alignment horizontal="right"/>
    </xf>
    <xf numFmtId="0" fontId="14" fillId="2" borderId="0" xfId="6" applyFont="1" applyFill="1" applyAlignment="1">
      <alignment horizontal="centerContinuous"/>
    </xf>
    <xf numFmtId="0" fontId="15" fillId="2" borderId="0" xfId="6" applyFont="1" applyFill="1" applyAlignment="1">
      <alignment horizontal="centerContinuous"/>
    </xf>
    <xf numFmtId="0" fontId="2" fillId="2" borderId="2" xfId="2" applyFont="1" applyFill="1" applyBorder="1"/>
    <xf numFmtId="0" fontId="16" fillId="2" borderId="0" xfId="6" applyFont="1" applyFill="1" applyAlignment="1">
      <alignment horizontal="centerContinuous"/>
    </xf>
    <xf numFmtId="0" fontId="17" fillId="2" borderId="0" xfId="6" applyFont="1" applyFill="1"/>
    <xf numFmtId="0" fontId="2" fillId="2" borderId="11" xfId="2" applyFont="1" applyFill="1" applyBorder="1" applyAlignment="1">
      <alignment horizontal="centerContinuous"/>
    </xf>
    <xf numFmtId="0" fontId="2" fillId="2" borderId="11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18" fillId="2" borderId="0" xfId="0" applyFont="1" applyFill="1"/>
    <xf numFmtId="0" fontId="18" fillId="0" borderId="0" xfId="0" applyFont="1"/>
    <xf numFmtId="0" fontId="8" fillId="2" borderId="0" xfId="0" applyFont="1" applyFill="1" applyAlignment="1">
      <alignment horizontal="right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18" fillId="2" borderId="2" xfId="0" applyFont="1" applyFill="1" applyBorder="1"/>
    <xf numFmtId="0" fontId="18" fillId="2" borderId="3" xfId="0" applyFont="1" applyFill="1" applyBorder="1"/>
    <xf numFmtId="0" fontId="18" fillId="2" borderId="4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Continuous"/>
    </xf>
    <xf numFmtId="0" fontId="18" fillId="2" borderId="7" xfId="0" applyFont="1" applyFill="1" applyBorder="1" applyAlignment="1">
      <alignment horizontal="centerContinuous"/>
    </xf>
    <xf numFmtId="0" fontId="18" fillId="2" borderId="8" xfId="0" applyFont="1" applyFill="1" applyBorder="1" applyAlignment="1">
      <alignment horizontal="centerContinuous"/>
    </xf>
    <xf numFmtId="0" fontId="18" fillId="2" borderId="9" xfId="0" applyFont="1" applyFill="1" applyBorder="1"/>
    <xf numFmtId="0" fontId="18" fillId="2" borderId="10" xfId="0" applyFont="1" applyFill="1" applyBorder="1"/>
    <xf numFmtId="0" fontId="18" fillId="2" borderId="9" xfId="0" applyFont="1" applyFill="1" applyBorder="1" applyAlignment="1">
      <alignment horizontal="centerContinuous"/>
    </xf>
    <xf numFmtId="0" fontId="18" fillId="2" borderId="11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Continuous"/>
    </xf>
    <xf numFmtId="0" fontId="18" fillId="2" borderId="9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9" fillId="4" borderId="6" xfId="0" applyFont="1" applyFill="1" applyBorder="1"/>
    <xf numFmtId="0" fontId="18" fillId="4" borderId="7" xfId="0" applyFont="1" applyFill="1" applyBorder="1"/>
    <xf numFmtId="0" fontId="18" fillId="4" borderId="8" xfId="0" applyFont="1" applyFill="1" applyBorder="1"/>
    <xf numFmtId="0" fontId="18" fillId="4" borderId="6" xfId="0" applyFont="1" applyFill="1" applyBorder="1" applyAlignment="1">
      <alignment horizontal="center"/>
    </xf>
    <xf numFmtId="0" fontId="18" fillId="4" borderId="14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Continuous"/>
    </xf>
    <xf numFmtId="0" fontId="18" fillId="2" borderId="14" xfId="0" applyFont="1" applyFill="1" applyBorder="1" applyAlignment="1">
      <alignment horizontal="center"/>
    </xf>
    <xf numFmtId="0" fontId="20" fillId="2" borderId="9" xfId="0" applyFont="1" applyFill="1" applyBorder="1"/>
    <xf numFmtId="0" fontId="20" fillId="2" borderId="8" xfId="0" applyFont="1" applyFill="1" applyBorder="1"/>
    <xf numFmtId="0" fontId="18" fillId="2" borderId="15" xfId="0" applyFont="1" applyFill="1" applyBorder="1" applyAlignment="1">
      <alignment horizontal="center"/>
    </xf>
    <xf numFmtId="0" fontId="20" fillId="2" borderId="12" xfId="0" applyFont="1" applyFill="1" applyBorder="1"/>
    <xf numFmtId="0" fontId="20" fillId="2" borderId="13" xfId="0" applyFont="1" applyFill="1" applyBorder="1"/>
    <xf numFmtId="0" fontId="18" fillId="2" borderId="8" xfId="0" applyFont="1" applyFill="1" applyBorder="1"/>
    <xf numFmtId="3" fontId="18" fillId="2" borderId="1" xfId="0" applyNumberFormat="1" applyFont="1" applyFill="1" applyBorder="1" applyAlignment="1">
      <alignment horizontal="right"/>
    </xf>
    <xf numFmtId="0" fontId="20" fillId="2" borderId="0" xfId="0" applyFont="1" applyFill="1" applyBorder="1"/>
    <xf numFmtId="0" fontId="18" fillId="2" borderId="12" xfId="0" applyFont="1" applyFill="1" applyBorder="1"/>
    <xf numFmtId="0" fontId="20" fillId="2" borderId="0" xfId="0" applyFont="1" applyFill="1"/>
    <xf numFmtId="0" fontId="20" fillId="2" borderId="0" xfId="0" quotePrefix="1" applyFont="1" applyFill="1"/>
    <xf numFmtId="165" fontId="19" fillId="2" borderId="0" xfId="0" quotePrefix="1" applyNumberFormat="1" applyFont="1" applyFill="1" applyAlignment="1">
      <alignment horizontal="centerContinuous"/>
    </xf>
    <xf numFmtId="0" fontId="18" fillId="2" borderId="0" xfId="0" applyFont="1" applyFill="1" applyAlignment="1">
      <alignment horizontal="centerContinuous"/>
    </xf>
    <xf numFmtId="0" fontId="18" fillId="2" borderId="0" xfId="0" quotePrefix="1" applyFont="1" applyFill="1"/>
    <xf numFmtId="3" fontId="18" fillId="2" borderId="14" xfId="0" applyNumberFormat="1" applyFont="1" applyFill="1" applyBorder="1" applyAlignment="1">
      <alignment horizontal="right"/>
    </xf>
    <xf numFmtId="3" fontId="18" fillId="2" borderId="14" xfId="0" quotePrefix="1" applyNumberFormat="1" applyFont="1" applyFill="1" applyBorder="1" applyAlignment="1">
      <alignment horizontal="right"/>
    </xf>
    <xf numFmtId="0" fontId="25" fillId="2" borderId="0" xfId="6" applyFont="1" applyFill="1"/>
    <xf numFmtId="0" fontId="26" fillId="2" borderId="0" xfId="6" applyFont="1" applyFill="1" applyAlignment="1">
      <alignment horizontal="left"/>
    </xf>
    <xf numFmtId="0" fontId="16" fillId="2" borderId="0" xfId="6" applyFont="1" applyFill="1"/>
    <xf numFmtId="0" fontId="24" fillId="2" borderId="0" xfId="6" applyFont="1" applyFill="1" applyAlignment="1">
      <alignment horizontal="center"/>
    </xf>
    <xf numFmtId="0" fontId="13" fillId="2" borderId="0" xfId="0" applyFont="1" applyFill="1"/>
    <xf numFmtId="3" fontId="13" fillId="2" borderId="0" xfId="0" applyNumberFormat="1" applyFont="1" applyFill="1"/>
    <xf numFmtId="3" fontId="13" fillId="2" borderId="0" xfId="0" applyNumberFormat="1" applyFont="1" applyFill="1" applyBorder="1"/>
    <xf numFmtId="0" fontId="29" fillId="2" borderId="0" xfId="0" applyFont="1" applyFill="1"/>
    <xf numFmtId="3" fontId="18" fillId="2" borderId="6" xfId="0" applyNumberFormat="1" applyFont="1" applyFill="1" applyBorder="1" applyAlignment="1"/>
    <xf numFmtId="3" fontId="18" fillId="2" borderId="14" xfId="0" applyNumberFormat="1" applyFont="1" applyFill="1" applyBorder="1" applyAlignment="1"/>
    <xf numFmtId="3" fontId="18" fillId="2" borderId="1" xfId="0" quotePrefix="1" applyNumberFormat="1" applyFont="1" applyFill="1" applyBorder="1" applyAlignment="1"/>
    <xf numFmtId="3" fontId="18" fillId="2" borderId="15" xfId="0" applyNumberFormat="1" applyFont="1" applyFill="1" applyBorder="1" applyAlignment="1"/>
    <xf numFmtId="3" fontId="18" fillId="2" borderId="1" xfId="0" applyNumberFormat="1" applyFont="1" applyFill="1" applyBorder="1" applyAlignment="1"/>
    <xf numFmtId="3" fontId="18" fillId="2" borderId="7" xfId="0" applyNumberFormat="1" applyFont="1" applyFill="1" applyBorder="1" applyAlignment="1"/>
    <xf numFmtId="166" fontId="18" fillId="2" borderId="15" xfId="0" applyNumberFormat="1" applyFont="1" applyFill="1" applyBorder="1" applyAlignment="1">
      <alignment horizontal="right"/>
    </xf>
    <xf numFmtId="0" fontId="30" fillId="2" borderId="0" xfId="0" applyFont="1" applyFill="1"/>
    <xf numFmtId="0" fontId="31" fillId="2" borderId="0" xfId="0" applyFont="1" applyFill="1"/>
    <xf numFmtId="3" fontId="30" fillId="2" borderId="0" xfId="0" applyNumberFormat="1" applyFont="1" applyFill="1" applyAlignment="1">
      <alignment horizontal="right"/>
    </xf>
    <xf numFmtId="3" fontId="30" fillId="2" borderId="0" xfId="0" applyNumberFormat="1" applyFont="1" applyFill="1"/>
    <xf numFmtId="3" fontId="31" fillId="2" borderId="0" xfId="0" applyNumberFormat="1" applyFont="1" applyFill="1" applyAlignment="1">
      <alignment horizontal="right"/>
    </xf>
    <xf numFmtId="0" fontId="3" fillId="2" borderId="0" xfId="6" applyFont="1" applyFill="1" applyAlignment="1">
      <alignment horizontal="right"/>
    </xf>
    <xf numFmtId="0" fontId="2" fillId="2" borderId="1" xfId="3" applyFont="1" applyFill="1" applyBorder="1"/>
    <xf numFmtId="0" fontId="9" fillId="2" borderId="0" xfId="0" applyFont="1" applyFill="1" applyAlignment="1">
      <alignment horizontal="left"/>
    </xf>
    <xf numFmtId="0" fontId="9" fillId="2" borderId="0" xfId="0" quotePrefix="1" applyFont="1" applyFill="1" applyAlignment="1">
      <alignment horizontal="center"/>
    </xf>
    <xf numFmtId="3" fontId="9" fillId="2" borderId="0" xfId="0" applyNumberFormat="1" applyFont="1" applyFill="1" applyAlignment="1"/>
    <xf numFmtId="0" fontId="0" fillId="2" borderId="0" xfId="3" applyFont="1" applyFill="1"/>
    <xf numFmtId="0" fontId="0" fillId="2" borderId="0" xfId="5" applyFont="1" applyFill="1"/>
    <xf numFmtId="0" fontId="0" fillId="2" borderId="0" xfId="2" applyFont="1" applyFill="1"/>
    <xf numFmtId="165" fontId="28" fillId="2" borderId="0" xfId="1" applyNumberFormat="1" applyFill="1" applyAlignment="1" applyProtection="1">
      <alignment horizontal="right"/>
    </xf>
    <xf numFmtId="17" fontId="28" fillId="2" borderId="0" xfId="1" applyNumberFormat="1" applyFill="1" applyAlignment="1" applyProtection="1">
      <alignment horizontal="right"/>
    </xf>
    <xf numFmtId="165" fontId="28" fillId="2" borderId="0" xfId="1" quotePrefix="1" applyNumberFormat="1" applyFill="1" applyAlignment="1" applyProtection="1">
      <alignment horizontal="right"/>
    </xf>
    <xf numFmtId="3" fontId="28" fillId="2" borderId="12" xfId="1" applyNumberFormat="1" applyFill="1" applyBorder="1" applyAlignment="1" applyProtection="1"/>
    <xf numFmtId="0" fontId="0" fillId="5" borderId="0" xfId="0" applyFill="1"/>
    <xf numFmtId="0" fontId="32" fillId="5" borderId="0" xfId="0" applyFont="1" applyFill="1" applyAlignment="1">
      <alignment horizontal="centerContinuous"/>
    </xf>
    <xf numFmtId="0" fontId="28" fillId="5" borderId="0" xfId="1" applyFill="1" applyAlignment="1" applyProtection="1"/>
    <xf numFmtId="0" fontId="0" fillId="6" borderId="0" xfId="0" applyFill="1"/>
    <xf numFmtId="0" fontId="0" fillId="7" borderId="0" xfId="0" applyFill="1"/>
    <xf numFmtId="0" fontId="0" fillId="0" borderId="0" xfId="0" applyBorder="1"/>
    <xf numFmtId="0" fontId="0" fillId="5" borderId="0" xfId="0" applyFill="1" applyAlignment="1">
      <alignment horizontal="centerContinuous"/>
    </xf>
    <xf numFmtId="0" fontId="32" fillId="6" borderId="0" xfId="0" applyFont="1" applyFill="1"/>
    <xf numFmtId="0" fontId="35" fillId="0" borderId="0" xfId="0" applyFont="1"/>
    <xf numFmtId="0" fontId="36" fillId="2" borderId="0" xfId="0" applyFont="1" applyFill="1"/>
    <xf numFmtId="0" fontId="24" fillId="2" borderId="0" xfId="6" applyFont="1" applyFill="1" applyAlignment="1">
      <alignment horizontal="centerContinuous"/>
    </xf>
    <xf numFmtId="0" fontId="37" fillId="2" borderId="0" xfId="1" applyFont="1" applyFill="1" applyAlignment="1" applyProtection="1">
      <alignment horizontal="left"/>
    </xf>
    <xf numFmtId="0" fontId="8" fillId="0" borderId="0" xfId="0" applyFont="1" applyAlignment="1">
      <alignment horizontal="left"/>
    </xf>
    <xf numFmtId="0" fontId="0" fillId="2" borderId="1" xfId="0" applyFont="1" applyFill="1" applyBorder="1"/>
    <xf numFmtId="0" fontId="0" fillId="0" borderId="0" xfId="0"/>
    <xf numFmtId="0" fontId="13" fillId="2" borderId="0" xfId="0" applyFont="1" applyFill="1" applyAlignment="1">
      <alignment horizontal="right"/>
    </xf>
    <xf numFmtId="0" fontId="13" fillId="2" borderId="0" xfId="0" applyFont="1" applyFill="1"/>
    <xf numFmtId="3" fontId="13" fillId="2" borderId="0" xfId="0" applyNumberFormat="1" applyFont="1" applyFill="1"/>
    <xf numFmtId="3" fontId="13" fillId="2" borderId="0" xfId="0" applyNumberFormat="1" applyFont="1" applyFill="1" applyBorder="1"/>
    <xf numFmtId="0" fontId="29" fillId="2" borderId="0" xfId="0" applyFont="1" applyFill="1"/>
    <xf numFmtId="0" fontId="0" fillId="2" borderId="6" xfId="0" applyFont="1" applyFill="1" applyBorder="1"/>
    <xf numFmtId="0" fontId="0" fillId="2" borderId="1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1" xfId="2" applyFont="1" applyFill="1" applyBorder="1" applyAlignment="1">
      <alignment horizontal="center" wrapText="1"/>
    </xf>
    <xf numFmtId="0" fontId="0" fillId="2" borderId="14" xfId="2" applyFont="1" applyFill="1" applyBorder="1" applyAlignment="1">
      <alignment horizontal="center" wrapText="1"/>
    </xf>
    <xf numFmtId="0" fontId="5" fillId="2" borderId="0" xfId="6" applyFont="1" applyFill="1" applyAlignment="1">
      <alignment horizontal="center"/>
    </xf>
    <xf numFmtId="0" fontId="27" fillId="2" borderId="0" xfId="6" applyFont="1" applyFill="1" applyAlignment="1">
      <alignment horizontal="center"/>
    </xf>
    <xf numFmtId="0" fontId="34" fillId="2" borderId="0" xfId="1" applyFont="1" applyFill="1" applyAlignment="1" applyProtection="1">
      <alignment horizontal="center"/>
    </xf>
    <xf numFmtId="0" fontId="24" fillId="2" borderId="0" xfId="6" applyFont="1" applyFill="1" applyAlignment="1">
      <alignment horizontal="center"/>
    </xf>
    <xf numFmtId="0" fontId="22" fillId="2" borderId="0" xfId="6" applyFont="1" applyFill="1" applyAlignment="1">
      <alignment horizontal="center"/>
    </xf>
    <xf numFmtId="0" fontId="23" fillId="2" borderId="0" xfId="6" applyFont="1" applyFill="1" applyAlignment="1">
      <alignment horizontal="center"/>
    </xf>
    <xf numFmtId="0" fontId="33" fillId="2" borderId="0" xfId="1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21" fillId="2" borderId="3" xfId="0" applyFont="1" applyFill="1" applyBorder="1" applyAlignment="1">
      <alignment horizontal="left" wrapText="1"/>
    </xf>
    <xf numFmtId="0" fontId="20" fillId="2" borderId="3" xfId="0" applyFont="1" applyFill="1" applyBorder="1" applyAlignment="1">
      <alignment horizontal="left" wrapText="1"/>
    </xf>
    <xf numFmtId="17" fontId="6" fillId="2" borderId="0" xfId="3" quotePrefix="1" applyNumberFormat="1" applyFont="1" applyFill="1" applyAlignment="1">
      <alignment horizontal="centerContinuous"/>
    </xf>
    <xf numFmtId="17" fontId="6" fillId="2" borderId="0" xfId="0" quotePrefix="1" applyNumberFormat="1" applyFont="1" applyFill="1" applyAlignment="1">
      <alignment horizontal="centerContinuous"/>
    </xf>
    <xf numFmtId="17" fontId="6" fillId="2" borderId="0" xfId="4" quotePrefix="1" applyNumberFormat="1" applyFont="1" applyFill="1" applyAlignment="1">
      <alignment horizontal="centerContinuous"/>
    </xf>
    <xf numFmtId="165" fontId="6" fillId="2" borderId="0" xfId="5" quotePrefix="1" applyNumberFormat="1" applyFont="1" applyFill="1" applyAlignment="1">
      <alignment horizontal="centerContinuous"/>
    </xf>
    <xf numFmtId="17" fontId="6" fillId="2" borderId="0" xfId="2" quotePrefix="1" applyNumberFormat="1" applyFont="1" applyFill="1" applyAlignment="1">
      <alignment horizontal="centerContinuous"/>
    </xf>
  </cellXfs>
  <cellStyles count="7">
    <cellStyle name="Link" xfId="1" builtinId="8"/>
    <cellStyle name="Standard" xfId="0" builtinId="0"/>
    <cellStyle name="Standard_Tab 10" xfId="2"/>
    <cellStyle name="Standard_Tab 5" xfId="3"/>
    <cellStyle name="Standard_Tab 6" xfId="4"/>
    <cellStyle name="Standard_Tab 7" xfId="5"/>
    <cellStyle name="Standard_Tabelle1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6</xdr:col>
      <xdr:colOff>257175</xdr:colOff>
      <xdr:row>8</xdr:row>
      <xdr:rowOff>114300</xdr:rowOff>
    </xdr:to>
    <xdr:pic>
      <xdr:nvPicPr>
        <xdr:cNvPr id="2084" name="Picture 4" descr="BAFA_COLOR_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2543175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10</xdr:row>
      <xdr:rowOff>152400</xdr:rowOff>
    </xdr:to>
    <xdr:pic>
      <xdr:nvPicPr>
        <xdr:cNvPr id="6165" name="Picture 4" descr="BAFA_COLOR_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4317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afa.de/bafa/de/" TargetMode="External"/><Relationship Id="rId1" Type="http://schemas.openxmlformats.org/officeDocument/2006/relationships/hyperlink" Target="http://www.bafa.de/DE/Energie/Rohstoffe/Mineraloel/mineraloel_node.htm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O63"/>
  <sheetViews>
    <sheetView showGridLines="0" showRowColHeaders="0" tabSelected="1" zoomScale="80" zoomScaleNormal="80" workbookViewId="0">
      <selection activeCell="N1" sqref="N1:XFD63"/>
    </sheetView>
  </sheetViews>
  <sheetFormatPr baseColWidth="10" defaultColWidth="0" defaultRowHeight="12.75" zeroHeight="1" x14ac:dyDescent="0.2"/>
  <cols>
    <col min="1" max="13" width="11.42578125" style="4" customWidth="1"/>
    <col min="14" max="16384" width="11.42578125" style="4" hidden="1"/>
  </cols>
  <sheetData>
    <row r="1" spans="1:12" s="1" customFormat="1" x14ac:dyDescent="0.2">
      <c r="A1" s="4"/>
      <c r="B1" s="4"/>
      <c r="C1" s="4"/>
      <c r="E1" s="1" t="s">
        <v>0</v>
      </c>
    </row>
    <row r="2" spans="1:12" s="1" customFormat="1" ht="20.25" x14ac:dyDescent="0.3">
      <c r="A2" s="4"/>
      <c r="B2" s="4"/>
      <c r="C2" s="4"/>
      <c r="D2" s="398"/>
    </row>
    <row r="3" spans="1:12" s="1" customFormat="1" ht="20.25" x14ac:dyDescent="0.3">
      <c r="A3" s="4"/>
      <c r="B3" s="4"/>
      <c r="C3" s="4"/>
      <c r="D3" s="397"/>
      <c r="E3" s="395"/>
      <c r="F3" s="395"/>
      <c r="G3" s="395"/>
    </row>
    <row r="4" spans="1:12" s="1" customFormat="1" x14ac:dyDescent="0.2">
      <c r="A4" s="4"/>
      <c r="B4" s="4"/>
      <c r="C4" s="4"/>
    </row>
    <row r="5" spans="1:12" s="1" customFormat="1" x14ac:dyDescent="0.2">
      <c r="A5" s="4"/>
      <c r="B5" s="4"/>
      <c r="C5" s="4"/>
    </row>
    <row r="6" spans="1:12" s="1" customFormat="1" x14ac:dyDescent="0.2">
      <c r="A6" s="4"/>
      <c r="B6" s="4"/>
      <c r="C6" s="4"/>
    </row>
    <row r="7" spans="1:12" s="1" customFormat="1" x14ac:dyDescent="0.2">
      <c r="A7" s="4"/>
      <c r="B7" s="4"/>
      <c r="C7" s="4"/>
    </row>
    <row r="8" spans="1:12" s="1" customFormat="1" x14ac:dyDescent="0.2">
      <c r="A8" s="4"/>
      <c r="B8" s="4"/>
      <c r="C8" s="4"/>
    </row>
    <row r="9" spans="1:12" s="1" customFormat="1" x14ac:dyDescent="0.2">
      <c r="A9" s="4"/>
      <c r="B9" s="4"/>
      <c r="C9" s="4"/>
    </row>
    <row r="10" spans="1:12" s="1" customFormat="1" x14ac:dyDescent="0.2">
      <c r="A10" s="4"/>
      <c r="B10" s="4"/>
      <c r="C10" s="4"/>
    </row>
    <row r="11" spans="1:12" s="1" customFormat="1" x14ac:dyDescent="0.2">
      <c r="A11" s="4"/>
      <c r="B11" s="4"/>
      <c r="C11" s="4"/>
    </row>
    <row r="12" spans="1:12" s="1" customFormat="1" x14ac:dyDescent="0.2">
      <c r="A12" s="4"/>
      <c r="B12" s="4"/>
      <c r="C12" s="4"/>
    </row>
    <row r="13" spans="1:12" s="1" customFormat="1" x14ac:dyDescent="0.2">
      <c r="A13" s="4"/>
      <c r="B13" s="4"/>
      <c r="C13" s="4"/>
    </row>
    <row r="14" spans="1:12" s="1" customFormat="1" ht="33.75" x14ac:dyDescent="0.5">
      <c r="A14" s="4"/>
      <c r="B14" s="4"/>
      <c r="C14" s="4"/>
      <c r="D14" s="510" t="str">
        <f>INDEX(rP1.Deckblatt,1,1)</f>
        <v>Amtliche Mineralöldaten</v>
      </c>
      <c r="E14" s="510"/>
      <c r="F14" s="510"/>
      <c r="G14" s="510"/>
      <c r="H14" s="510"/>
      <c r="I14" s="510"/>
      <c r="J14" s="510"/>
      <c r="K14" s="510"/>
      <c r="L14" s="510"/>
    </row>
    <row r="15" spans="1:12" s="1" customFormat="1" ht="27.75" x14ac:dyDescent="0.4">
      <c r="A15" s="4"/>
      <c r="B15" s="4"/>
      <c r="C15" s="4"/>
      <c r="D15" s="2"/>
      <c r="E15" s="3"/>
      <c r="F15" s="3"/>
      <c r="G15" s="3"/>
      <c r="H15" s="3"/>
      <c r="I15" s="3"/>
      <c r="J15" s="3"/>
      <c r="K15" s="3"/>
    </row>
    <row r="16" spans="1:12" s="1" customFormat="1" ht="33.75" x14ac:dyDescent="0.5">
      <c r="A16" s="4"/>
      <c r="B16" s="4"/>
      <c r="C16" s="4"/>
      <c r="D16" s="510" t="str">
        <f>INDEX(rP1.Deckblatt,2,1)</f>
        <v>für die</v>
      </c>
      <c r="E16" s="510"/>
      <c r="F16" s="510"/>
      <c r="G16" s="510"/>
      <c r="H16" s="510"/>
      <c r="I16" s="510"/>
      <c r="J16" s="510"/>
      <c r="K16" s="510"/>
      <c r="L16" s="510"/>
    </row>
    <row r="17" spans="1:12" s="1" customFormat="1" ht="27.75" x14ac:dyDescent="0.4">
      <c r="A17" s="4"/>
      <c r="B17" s="4"/>
      <c r="C17" s="4"/>
      <c r="D17" s="2"/>
      <c r="E17" s="3"/>
      <c r="F17" s="3"/>
      <c r="G17" s="3"/>
      <c r="H17" s="3"/>
      <c r="I17" s="3"/>
      <c r="J17" s="3"/>
      <c r="K17" s="3"/>
    </row>
    <row r="18" spans="1:12" s="1" customFormat="1" ht="33.75" x14ac:dyDescent="0.5">
      <c r="A18" s="4"/>
      <c r="B18" s="4"/>
      <c r="C18" s="4"/>
      <c r="D18" s="510" t="str">
        <f>INDEX(rP1.Deckblatt,3,1)</f>
        <v>Bundesrepublik Deutschland</v>
      </c>
      <c r="E18" s="510"/>
      <c r="F18" s="510"/>
      <c r="G18" s="510"/>
      <c r="H18" s="510"/>
      <c r="I18" s="510"/>
      <c r="J18" s="510"/>
      <c r="K18" s="510"/>
      <c r="L18" s="510"/>
    </row>
    <row r="19" spans="1:12" s="1" customFormat="1" x14ac:dyDescent="0.2">
      <c r="A19" s="4"/>
      <c r="B19" s="4"/>
      <c r="C19" s="4"/>
    </row>
    <row r="20" spans="1:12" s="1" customFormat="1" x14ac:dyDescent="0.2">
      <c r="A20" s="4"/>
      <c r="B20" s="4"/>
      <c r="C20" s="4"/>
    </row>
    <row r="21" spans="1:12" s="1" customFormat="1" x14ac:dyDescent="0.2">
      <c r="A21" s="4"/>
      <c r="B21" s="4"/>
      <c r="C21" s="4"/>
    </row>
    <row r="22" spans="1:12" s="1" customFormat="1" ht="27.75" x14ac:dyDescent="0.4">
      <c r="A22" s="4"/>
      <c r="B22" s="4"/>
      <c r="C22" s="4"/>
      <c r="D22" s="394"/>
      <c r="E22" s="3"/>
      <c r="F22" s="3"/>
      <c r="G22" s="3"/>
      <c r="H22" s="3"/>
      <c r="I22" s="3"/>
      <c r="J22" s="3"/>
      <c r="K22" s="3"/>
    </row>
    <row r="23" spans="1:12" s="1" customFormat="1" x14ac:dyDescent="0.2">
      <c r="A23" s="4"/>
      <c r="B23" s="4"/>
      <c r="C23" s="4"/>
    </row>
    <row r="24" spans="1:12" s="1" customFormat="1" x14ac:dyDescent="0.2">
      <c r="A24" s="4"/>
      <c r="B24" s="4"/>
      <c r="C24" s="4"/>
    </row>
    <row r="25" spans="1:12" s="1" customFormat="1" ht="27.75" customHeight="1" x14ac:dyDescent="0.2">
      <c r="A25" s="4"/>
      <c r="B25" s="4"/>
      <c r="C25" s="4"/>
    </row>
    <row r="26" spans="1:12" s="1" customFormat="1" ht="23.25" x14ac:dyDescent="0.35">
      <c r="A26" s="4"/>
      <c r="B26" s="4"/>
      <c r="C26" s="4"/>
      <c r="D26" s="512" t="str">
        <f>INDEX(rP1.Inhalte,23,1)</f>
        <v>Zum Inhaltsverzeichnis</v>
      </c>
      <c r="E26" s="513"/>
      <c r="F26" s="513"/>
      <c r="G26" s="513"/>
      <c r="H26" s="513"/>
      <c r="I26" s="513"/>
      <c r="J26" s="513"/>
      <c r="K26" s="513"/>
      <c r="L26" s="513"/>
    </row>
    <row r="27" spans="1:12" s="1" customFormat="1" x14ac:dyDescent="0.2">
      <c r="A27" s="4"/>
      <c r="B27" s="4"/>
      <c r="C27" s="4"/>
    </row>
    <row r="28" spans="1:12" s="1" customFormat="1" x14ac:dyDescent="0.2">
      <c r="A28" s="4"/>
      <c r="B28" s="4"/>
      <c r="C28" s="4"/>
    </row>
    <row r="29" spans="1:12" s="1" customFormat="1" x14ac:dyDescent="0.2">
      <c r="A29" s="4"/>
      <c r="B29" s="4"/>
      <c r="C29" s="4"/>
    </row>
    <row r="30" spans="1:12" s="1" customFormat="1" x14ac:dyDescent="0.2">
      <c r="A30" s="4"/>
      <c r="B30" s="4"/>
      <c r="C30" s="4"/>
    </row>
    <row r="31" spans="1:12" s="1" customFormat="1" x14ac:dyDescent="0.2">
      <c r="A31" s="4"/>
      <c r="B31" s="4"/>
      <c r="C31" s="4"/>
    </row>
    <row r="32" spans="1:12" s="1" customFormat="1" x14ac:dyDescent="0.2">
      <c r="A32" s="4"/>
      <c r="B32" s="4"/>
      <c r="C32" s="4"/>
    </row>
    <row r="33" spans="1:15" s="1" customFormat="1" x14ac:dyDescent="0.2">
      <c r="A33" s="4"/>
      <c r="B33" s="4"/>
      <c r="C33" s="4"/>
    </row>
    <row r="34" spans="1:15" s="1" customFormat="1" x14ac:dyDescent="0.2">
      <c r="A34" s="4"/>
      <c r="B34" s="4"/>
      <c r="C34" s="4"/>
    </row>
    <row r="35" spans="1:15" s="1" customFormat="1" x14ac:dyDescent="0.2">
      <c r="A35" s="4"/>
      <c r="B35" s="4"/>
      <c r="C35" s="4"/>
    </row>
    <row r="36" spans="1:15" s="1" customFormat="1" ht="35.25" x14ac:dyDescent="0.5">
      <c r="A36" s="4"/>
      <c r="B36" s="4"/>
      <c r="C36" s="4"/>
      <c r="D36" s="511" t="str">
        <f>INDEX(rP1.Deckblatt,4,1)</f>
        <v>Monat: August 2022</v>
      </c>
      <c r="E36" s="511" t="e">
        <v>#REF!</v>
      </c>
      <c r="F36" s="511" t="e">
        <v>#REF!</v>
      </c>
      <c r="G36" s="511" t="e">
        <v>#REF!</v>
      </c>
      <c r="H36" s="511" t="e">
        <v>#REF!</v>
      </c>
      <c r="I36" s="511" t="e">
        <v>#REF!</v>
      </c>
      <c r="J36" s="511" t="e">
        <v>#REF!</v>
      </c>
      <c r="K36" s="511" t="e">
        <v>#REF!</v>
      </c>
      <c r="L36" s="511" t="e">
        <v>#REF!</v>
      </c>
    </row>
    <row r="37" spans="1:15" s="1" customFormat="1" x14ac:dyDescent="0.2">
      <c r="A37" s="4"/>
      <c r="B37" s="4"/>
      <c r="C37" s="4"/>
    </row>
    <row r="38" spans="1:15" s="1" customFormat="1" x14ac:dyDescent="0.2">
      <c r="A38" s="4"/>
      <c r="B38" s="4"/>
      <c r="C38" s="4"/>
    </row>
    <row r="39" spans="1:15" s="1" customFormat="1" ht="18" x14ac:dyDescent="0.25">
      <c r="A39" s="4"/>
      <c r="B39" s="4"/>
      <c r="C39" s="4"/>
      <c r="D39" s="380"/>
      <c r="E39" s="490" t="str">
        <f>INDEX(rP1.Deckblatt,5,1)</f>
        <v>Die Mineralöldaten können als Excel-Datei im INTERNET abgerufen werden unter:</v>
      </c>
      <c r="F39" s="3"/>
      <c r="G39" s="3"/>
      <c r="H39" s="3"/>
      <c r="I39" s="3"/>
      <c r="J39" s="3"/>
      <c r="K39" s="3"/>
      <c r="L39" s="3"/>
    </row>
    <row r="40" spans="1:15" s="1" customFormat="1" ht="15.75" x14ac:dyDescent="0.25">
      <c r="A40" s="4"/>
      <c r="B40" s="4"/>
      <c r="C40" s="4"/>
      <c r="G40" s="491" t="str">
        <f>INDEX(rP1.Deckblatt,6,1)</f>
        <v>http://www.bafa.de/bafa/de/</v>
      </c>
      <c r="H40" s="492"/>
      <c r="I40" s="492"/>
      <c r="J40" s="492"/>
      <c r="K40" s="492"/>
      <c r="L40" s="492"/>
      <c r="M40" s="492"/>
      <c r="N40" s="492"/>
      <c r="O40" s="492"/>
    </row>
    <row r="41" spans="1:15" s="1" customFormat="1" ht="15" x14ac:dyDescent="0.2">
      <c r="A41" s="4"/>
      <c r="B41" s="4"/>
      <c r="C41" s="4"/>
      <c r="D41" s="448"/>
      <c r="E41" s="448"/>
      <c r="F41" s="448"/>
      <c r="G41" s="449" t="s">
        <v>3</v>
      </c>
      <c r="H41" s="450" t="str">
        <f>INDEX(rP1.Deckblatt,7,1)</f>
        <v>Energie</v>
      </c>
      <c r="I41" s="448"/>
      <c r="J41" s="448"/>
      <c r="K41" s="448"/>
    </row>
    <row r="42" spans="1:15" s="1" customFormat="1" ht="15" x14ac:dyDescent="0.2">
      <c r="A42" s="4"/>
      <c r="B42" s="4"/>
      <c r="C42" s="4"/>
      <c r="D42" s="448"/>
      <c r="E42" s="448"/>
      <c r="F42" s="448"/>
      <c r="G42" s="449" t="s">
        <v>3</v>
      </c>
      <c r="H42" s="450" t="str">
        <f>INDEX(rP1.Deckblatt,8,1)</f>
        <v>Mineralöl</v>
      </c>
      <c r="I42" s="448"/>
      <c r="J42" s="448"/>
      <c r="K42" s="448"/>
    </row>
    <row r="43" spans="1:15" s="1" customFormat="1" ht="15" x14ac:dyDescent="0.2">
      <c r="A43" s="4"/>
      <c r="B43" s="4"/>
      <c r="C43" s="4"/>
      <c r="D43" s="448"/>
      <c r="E43" s="448"/>
      <c r="F43" s="448"/>
      <c r="G43" s="449" t="s">
        <v>3</v>
      </c>
      <c r="H43" s="450" t="str">
        <f>INDEX(rP1.Deckblatt,9,1)</f>
        <v>zum Thema</v>
      </c>
      <c r="J43" s="448"/>
      <c r="K43" s="448"/>
    </row>
    <row r="44" spans="1:15" s="1" customFormat="1" ht="15" x14ac:dyDescent="0.2">
      <c r="A44" s="4"/>
      <c r="B44" s="4"/>
      <c r="C44" s="4"/>
      <c r="D44" s="448"/>
      <c r="E44" s="448"/>
      <c r="F44" s="448"/>
      <c r="G44" s="449" t="s">
        <v>3</v>
      </c>
      <c r="H44" s="450" t="str">
        <f>INDEX(rP1.Deckblatt,10,1)</f>
        <v>Amtliche Mineralöldaten</v>
      </c>
      <c r="I44" s="448"/>
      <c r="J44" s="448"/>
      <c r="K44" s="448"/>
    </row>
    <row r="45" spans="1:15" s="1" customFormat="1" ht="15" x14ac:dyDescent="0.2">
      <c r="A45" s="4"/>
      <c r="B45" s="4"/>
      <c r="C45" s="4"/>
      <c r="D45" s="448"/>
      <c r="E45" s="448"/>
      <c r="F45" s="448"/>
      <c r="G45" s="448"/>
      <c r="H45" s="448"/>
      <c r="I45" s="448"/>
      <c r="J45" s="448"/>
      <c r="K45" s="448"/>
    </row>
    <row r="46" spans="1:15" s="1" customFormat="1" ht="15.75" x14ac:dyDescent="0.25">
      <c r="A46" s="4"/>
      <c r="B46" s="4"/>
      <c r="C46" s="4"/>
      <c r="D46" s="509" t="str">
        <f>INDEX(rP1.Deckblatt,11,1)</f>
        <v>oder direkt:</v>
      </c>
      <c r="E46" s="509"/>
      <c r="F46" s="509"/>
      <c r="G46" s="509"/>
      <c r="H46" s="509"/>
      <c r="I46" s="509"/>
      <c r="J46" s="509"/>
      <c r="K46" s="509"/>
      <c r="L46" s="509"/>
    </row>
    <row r="47" spans="1:15" s="1" customFormat="1" ht="15" x14ac:dyDescent="0.2">
      <c r="A47" s="4"/>
      <c r="B47" s="4"/>
      <c r="C47" s="4"/>
      <c r="D47" s="448"/>
      <c r="E47" s="448"/>
      <c r="F47" s="448"/>
      <c r="G47" s="448"/>
      <c r="H47" s="448"/>
      <c r="I47" s="448"/>
      <c r="J47" s="448"/>
      <c r="K47" s="448"/>
    </row>
    <row r="48" spans="1:15" s="1" customFormat="1" ht="14.25" x14ac:dyDescent="0.2">
      <c r="A48" s="4"/>
      <c r="B48" s="4"/>
      <c r="C48" s="4"/>
      <c r="D48" s="508" t="str">
        <f>INDEX(rP1.Links,1,1)</f>
        <v>http://www.bafa.de/DE/Energie/Rohstoffe/Mineraloel/mineraloel_node.html</v>
      </c>
      <c r="E48" s="508"/>
      <c r="F48" s="508"/>
      <c r="G48" s="508"/>
      <c r="H48" s="508"/>
      <c r="I48" s="508"/>
      <c r="J48" s="508"/>
      <c r="K48" s="508"/>
      <c r="L48" s="508"/>
    </row>
    <row r="49" spans="1:12" s="1" customFormat="1" x14ac:dyDescent="0.2">
      <c r="A49" s="4"/>
      <c r="B49" s="4"/>
      <c r="C49" s="4"/>
    </row>
    <row r="50" spans="1:12" s="1" customFormat="1" x14ac:dyDescent="0.2">
      <c r="A50" s="4"/>
      <c r="B50" s="4"/>
      <c r="C50" s="4"/>
    </row>
    <row r="51" spans="1:12" s="1" customFormat="1" ht="27.75" customHeight="1" x14ac:dyDescent="0.2">
      <c r="A51" s="4"/>
      <c r="B51" s="4"/>
      <c r="C51" s="4"/>
      <c r="E51" s="3"/>
      <c r="F51" s="3"/>
      <c r="G51" s="3"/>
      <c r="H51" s="3"/>
      <c r="I51" s="3"/>
      <c r="J51" s="3"/>
      <c r="K51" s="3"/>
    </row>
    <row r="52" spans="1:12" s="1" customFormat="1" ht="24.95" customHeight="1" x14ac:dyDescent="0.25">
      <c r="A52" s="4"/>
      <c r="B52" s="4"/>
      <c r="C52" s="4"/>
      <c r="D52" s="506"/>
      <c r="E52" s="507"/>
      <c r="F52" s="507"/>
      <c r="G52" s="507"/>
      <c r="H52" s="507"/>
      <c r="I52" s="507"/>
      <c r="J52" s="507"/>
      <c r="K52" s="507"/>
      <c r="L52" s="507"/>
    </row>
    <row r="53" spans="1:12" s="1" customFormat="1" x14ac:dyDescent="0.2">
      <c r="A53" s="4"/>
      <c r="B53" s="4"/>
      <c r="C53" s="4"/>
    </row>
    <row r="54" spans="1:12" s="1" customFormat="1" x14ac:dyDescent="0.2">
      <c r="A54" s="4"/>
      <c r="B54" s="4"/>
      <c r="C54" s="4"/>
      <c r="E54" s="3"/>
      <c r="F54" s="3"/>
      <c r="G54" s="3"/>
      <c r="H54" s="3"/>
      <c r="I54" s="3"/>
      <c r="J54" s="3"/>
      <c r="K54" s="3"/>
    </row>
    <row r="55" spans="1:12" s="1" customFormat="1" hidden="1" x14ac:dyDescent="0.2">
      <c r="A55" s="4"/>
      <c r="B55" s="4"/>
      <c r="C55" s="4"/>
    </row>
    <row r="56" spans="1:12" s="1" customFormat="1" ht="18" hidden="1" x14ac:dyDescent="0.25">
      <c r="A56" s="4"/>
      <c r="B56" s="4"/>
      <c r="C56" s="4"/>
      <c r="D56" s="506" t="s">
        <v>5</v>
      </c>
      <c r="E56" s="506"/>
      <c r="F56" s="506"/>
      <c r="G56" s="506"/>
      <c r="H56" s="506"/>
      <c r="I56" s="506"/>
      <c r="J56" s="506"/>
      <c r="K56" s="506"/>
    </row>
    <row r="57" spans="1:12" s="1" customFormat="1" hidden="1" x14ac:dyDescent="0.2">
      <c r="A57" s="4"/>
      <c r="B57" s="4"/>
      <c r="C57" s="4"/>
    </row>
    <row r="58" spans="1:12" s="1" customFormat="1" ht="15.75" x14ac:dyDescent="0.25">
      <c r="A58" s="4"/>
      <c r="B58" s="4"/>
      <c r="C58" s="4"/>
      <c r="D58" s="468"/>
      <c r="E58" s="451"/>
      <c r="F58" s="451"/>
      <c r="G58" s="451"/>
      <c r="H58" s="451"/>
      <c r="I58" s="451"/>
      <c r="J58" s="451"/>
      <c r="K58" s="451"/>
    </row>
    <row r="59" spans="1:12" s="1" customFormat="1" x14ac:dyDescent="0.2">
      <c r="A59" s="4"/>
      <c r="B59" s="4"/>
      <c r="C59" s="4"/>
    </row>
    <row r="60" spans="1:12" s="1" customFormat="1" x14ac:dyDescent="0.2">
      <c r="A60" s="4"/>
      <c r="B60" s="4"/>
      <c r="C60" s="4"/>
    </row>
    <row r="61" spans="1:12" x14ac:dyDescent="0.2"/>
    <row r="62" spans="1:12" x14ac:dyDescent="0.2"/>
    <row r="63" spans="1:12" x14ac:dyDescent="0.2"/>
  </sheetData>
  <mergeCells count="9">
    <mergeCell ref="D56:K56"/>
    <mergeCell ref="D52:L52"/>
    <mergeCell ref="D48:L48"/>
    <mergeCell ref="D46:L46"/>
    <mergeCell ref="D14:L14"/>
    <mergeCell ref="D16:L16"/>
    <mergeCell ref="D18:L18"/>
    <mergeCell ref="D36:L36"/>
    <mergeCell ref="D26:L26"/>
  </mergeCells>
  <phoneticPr fontId="0" type="noConversion"/>
  <hyperlinks>
    <hyperlink ref="D26" location="Inhalt!F15" display="Inhalt!F15"/>
    <hyperlink ref="D48" r:id="rId1" display="http://www.bafa.de/DE/Energie/Rohstoffe/Mineraloel/mineraloel_node.html"/>
    <hyperlink ref="G40" r:id="rId2" display="http://www.bafa.de/bafa/de/"/>
  </hyperlinks>
  <printOptions horizontalCentered="1"/>
  <pageMargins left="0.55118110236220474" right="0.47244094488188981" top="0.47244094488188981" bottom="0.55118110236220474" header="0.51181102362204722" footer="0.51181102362204722"/>
  <pageSetup paperSize="9" scale="83" orientation="portrait" horizontalDpi="300" verticalDpi="300" r:id="rId3"/>
  <headerFooter alignWithMargins="0">
    <oddFooter>&amp;L*Vorläufige Daten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B1:N37"/>
  <sheetViews>
    <sheetView showRowColHeaders="0" zoomScale="87" workbookViewId="0">
      <selection activeCell="J1" sqref="J1"/>
    </sheetView>
  </sheetViews>
  <sheetFormatPr baseColWidth="10" defaultColWidth="0" defaultRowHeight="12.75" zeroHeight="1" x14ac:dyDescent="0.2"/>
  <cols>
    <col min="1" max="1" width="2.7109375" style="9" customWidth="1"/>
    <col min="2" max="2" width="2.28515625" style="9" customWidth="1"/>
    <col min="3" max="3" width="26.7109375" style="9" customWidth="1"/>
    <col min="4" max="4" width="2.7109375" style="9" customWidth="1"/>
    <col min="5" max="10" width="15.7109375" style="9" customWidth="1"/>
    <col min="11" max="11" width="9.140625" style="9" customWidth="1"/>
    <col min="12" max="16384" width="0" style="9" hidden="1"/>
  </cols>
  <sheetData>
    <row r="1" spans="2:14" ht="15.75" x14ac:dyDescent="0.25">
      <c r="B1" s="354" t="s">
        <v>369</v>
      </c>
      <c r="C1" s="6"/>
      <c r="D1" s="6"/>
      <c r="E1" s="6"/>
      <c r="F1" s="6"/>
      <c r="G1" s="6"/>
      <c r="H1" s="6"/>
      <c r="I1" s="6"/>
      <c r="J1" s="476" t="str">
        <f>INDEX(rP1.Inhalte,22,1)</f>
        <v>zurück zum Inhaltsverzeichnis</v>
      </c>
      <c r="M1"/>
      <c r="N1"/>
    </row>
    <row r="2" spans="2:14" ht="5.0999999999999996" customHeight="1" x14ac:dyDescent="0.2"/>
    <row r="3" spans="2:14" x14ac:dyDescent="0.2">
      <c r="B3" s="9" t="s">
        <v>134</v>
      </c>
      <c r="I3" s="9" t="s">
        <v>130</v>
      </c>
    </row>
    <row r="4" spans="2:14" ht="5.0999999999999996" customHeight="1" x14ac:dyDescent="0.2">
      <c r="C4" s="17"/>
      <c r="D4" s="17"/>
      <c r="E4" s="18"/>
      <c r="F4" s="18"/>
      <c r="G4" s="18"/>
      <c r="H4" s="18"/>
      <c r="I4" s="17"/>
    </row>
    <row r="5" spans="2:14" x14ac:dyDescent="0.2">
      <c r="B5" s="104"/>
      <c r="C5" s="20"/>
      <c r="D5" s="21"/>
      <c r="E5" s="22" t="s">
        <v>0</v>
      </c>
      <c r="F5" s="23" t="s">
        <v>0</v>
      </c>
      <c r="G5" s="24" t="s">
        <v>0</v>
      </c>
      <c r="H5" s="25" t="s">
        <v>8</v>
      </c>
      <c r="I5" s="26"/>
      <c r="J5" s="27"/>
    </row>
    <row r="6" spans="2:14" x14ac:dyDescent="0.2">
      <c r="B6" s="89"/>
      <c r="C6" s="9" t="s">
        <v>9</v>
      </c>
      <c r="D6" s="30" t="s">
        <v>0</v>
      </c>
      <c r="E6" s="32" t="s">
        <v>10</v>
      </c>
      <c r="F6" s="32" t="s">
        <v>10</v>
      </c>
      <c r="G6" s="32" t="s">
        <v>11</v>
      </c>
      <c r="H6" s="23" t="s">
        <v>12</v>
      </c>
      <c r="I6" s="32" t="s">
        <v>12</v>
      </c>
      <c r="J6" s="32" t="s">
        <v>11</v>
      </c>
    </row>
    <row r="7" spans="2:14" x14ac:dyDescent="0.2">
      <c r="B7" s="89"/>
      <c r="D7" s="30"/>
      <c r="E7" s="32" t="s">
        <v>0</v>
      </c>
      <c r="F7" s="32" t="s">
        <v>13</v>
      </c>
      <c r="G7" s="32" t="s">
        <v>14</v>
      </c>
      <c r="H7" s="32" t="s">
        <v>15</v>
      </c>
      <c r="I7" s="32" t="s">
        <v>15</v>
      </c>
      <c r="J7" s="32" t="s">
        <v>131</v>
      </c>
    </row>
    <row r="8" spans="2:14" x14ac:dyDescent="0.2">
      <c r="B8" s="89" t="s">
        <v>58</v>
      </c>
      <c r="D8" s="30"/>
      <c r="E8" s="92" t="s">
        <v>0</v>
      </c>
      <c r="F8" s="32"/>
      <c r="G8" s="32" t="s">
        <v>132</v>
      </c>
      <c r="H8" s="92" t="s">
        <v>0</v>
      </c>
      <c r="I8" s="32" t="s">
        <v>13</v>
      </c>
      <c r="J8" s="32" t="s">
        <v>132</v>
      </c>
    </row>
    <row r="9" spans="2:14" x14ac:dyDescent="0.2">
      <c r="B9" s="105"/>
      <c r="C9" s="17"/>
      <c r="D9" s="36"/>
      <c r="E9" s="38" t="s">
        <v>101</v>
      </c>
      <c r="F9" s="38" t="s">
        <v>20</v>
      </c>
      <c r="G9" s="38" t="s">
        <v>21</v>
      </c>
      <c r="H9" s="38" t="s">
        <v>55</v>
      </c>
      <c r="I9" s="38" t="s">
        <v>23</v>
      </c>
      <c r="J9" s="38" t="s">
        <v>24</v>
      </c>
    </row>
    <row r="10" spans="2:14" x14ac:dyDescent="0.2">
      <c r="B10" s="89" t="s">
        <v>104</v>
      </c>
      <c r="C10" s="30"/>
      <c r="D10" s="33"/>
      <c r="E10" s="32"/>
      <c r="F10" s="32"/>
      <c r="G10" s="32"/>
      <c r="H10" s="32"/>
      <c r="I10" s="32"/>
      <c r="J10" s="32"/>
    </row>
    <row r="11" spans="2:14" x14ac:dyDescent="0.2">
      <c r="B11" s="89"/>
      <c r="C11" s="17" t="s">
        <v>105</v>
      </c>
      <c r="D11" s="92">
        <v>1</v>
      </c>
      <c r="E11" s="93">
        <v>178717</v>
      </c>
      <c r="F11" s="93">
        <v>183957</v>
      </c>
      <c r="G11" s="355">
        <f t="shared" ref="G11:G18" si="0">IF(AND(F11&gt; 0,E11&gt;0,E11&lt;=F11*6),E11/F11*100-100,"-")</f>
        <v>-2.8484917670977552</v>
      </c>
      <c r="H11" s="93">
        <v>1382226</v>
      </c>
      <c r="I11" s="93">
        <v>1476202</v>
      </c>
      <c r="J11" s="355">
        <f t="shared" ref="J11:J18" si="1">IF(AND(I11&gt; 0,H11&gt;0,H11&lt;=I11*6),H11/I11*100-100,"-")</f>
        <v>-6.3660664326426968</v>
      </c>
    </row>
    <row r="12" spans="2:14" x14ac:dyDescent="0.2">
      <c r="B12" s="89"/>
      <c r="C12" s="17" t="s">
        <v>106</v>
      </c>
      <c r="D12" s="38">
        <v>2</v>
      </c>
      <c r="E12" s="93">
        <v>4626</v>
      </c>
      <c r="F12" s="93">
        <v>2075</v>
      </c>
      <c r="G12" s="355">
        <f t="shared" si="0"/>
        <v>122.93975903614455</v>
      </c>
      <c r="H12" s="93">
        <v>33082</v>
      </c>
      <c r="I12" s="93">
        <v>36397</v>
      </c>
      <c r="J12" s="355">
        <f t="shared" si="1"/>
        <v>-9.1078935077066774</v>
      </c>
    </row>
    <row r="13" spans="2:14" x14ac:dyDescent="0.2">
      <c r="B13" s="89"/>
      <c r="C13" s="17" t="s">
        <v>107</v>
      </c>
      <c r="D13" s="38">
        <v>3</v>
      </c>
      <c r="E13" s="93">
        <v>125813</v>
      </c>
      <c r="F13" s="93">
        <v>137746</v>
      </c>
      <c r="G13" s="355">
        <f t="shared" si="0"/>
        <v>-8.6630464768486917</v>
      </c>
      <c r="H13" s="93">
        <v>975125</v>
      </c>
      <c r="I13" s="93">
        <v>906474</v>
      </c>
      <c r="J13" s="355">
        <f t="shared" si="1"/>
        <v>7.573410820387565</v>
      </c>
    </row>
    <row r="14" spans="2:14" x14ac:dyDescent="0.2">
      <c r="B14" s="89"/>
      <c r="C14" s="17" t="s">
        <v>108</v>
      </c>
      <c r="D14" s="38">
        <v>4</v>
      </c>
      <c r="E14" s="93">
        <v>29697</v>
      </c>
      <c r="F14" s="93">
        <v>21018</v>
      </c>
      <c r="G14" s="355">
        <f t="shared" si="0"/>
        <v>41.293177276620042</v>
      </c>
      <c r="H14" s="93">
        <v>202317</v>
      </c>
      <c r="I14" s="93">
        <v>127680</v>
      </c>
      <c r="J14" s="355">
        <f t="shared" si="1"/>
        <v>58.456296992481214</v>
      </c>
    </row>
    <row r="15" spans="2:14" x14ac:dyDescent="0.2">
      <c r="B15" s="89"/>
      <c r="C15" s="17" t="s">
        <v>109</v>
      </c>
      <c r="D15" s="38">
        <v>5</v>
      </c>
      <c r="E15" s="93">
        <v>7767</v>
      </c>
      <c r="F15" s="93">
        <v>9400</v>
      </c>
      <c r="G15" s="355">
        <f t="shared" si="0"/>
        <v>-17.372340425531917</v>
      </c>
      <c r="H15" s="93">
        <v>67622</v>
      </c>
      <c r="I15" s="93">
        <v>92408</v>
      </c>
      <c r="J15" s="355">
        <f t="shared" si="1"/>
        <v>-26.822353043026581</v>
      </c>
    </row>
    <row r="16" spans="2:14" x14ac:dyDescent="0.2">
      <c r="B16" s="89"/>
      <c r="C16" s="17" t="s">
        <v>110</v>
      </c>
      <c r="D16" s="38">
        <v>6</v>
      </c>
      <c r="E16" s="93">
        <v>80088</v>
      </c>
      <c r="F16" s="93">
        <v>128010</v>
      </c>
      <c r="G16" s="355">
        <f t="shared" si="0"/>
        <v>-37.43613780173424</v>
      </c>
      <c r="H16" s="93">
        <v>744138</v>
      </c>
      <c r="I16" s="93">
        <v>801401</v>
      </c>
      <c r="J16" s="355">
        <f t="shared" si="1"/>
        <v>-7.1453616853485329</v>
      </c>
    </row>
    <row r="17" spans="2:10" x14ac:dyDescent="0.2">
      <c r="B17" s="89"/>
      <c r="C17" s="17" t="s">
        <v>111</v>
      </c>
      <c r="D17" s="38">
        <v>7</v>
      </c>
      <c r="E17" s="93">
        <v>33315</v>
      </c>
      <c r="F17" s="93">
        <v>12021</v>
      </c>
      <c r="G17" s="355">
        <f t="shared" si="0"/>
        <v>177.1400049912653</v>
      </c>
      <c r="H17" s="93">
        <v>570500</v>
      </c>
      <c r="I17" s="93">
        <v>97719</v>
      </c>
      <c r="J17" s="355">
        <f t="shared" si="1"/>
        <v>483.81686263674408</v>
      </c>
    </row>
    <row r="18" spans="2:10" x14ac:dyDescent="0.2">
      <c r="B18" s="105"/>
      <c r="C18" s="17" t="s">
        <v>112</v>
      </c>
      <c r="D18" s="38">
        <v>8</v>
      </c>
      <c r="E18" s="93">
        <v>78948</v>
      </c>
      <c r="F18" s="93">
        <v>121395</v>
      </c>
      <c r="G18" s="355">
        <f t="shared" si="0"/>
        <v>-34.966020017298902</v>
      </c>
      <c r="H18" s="93">
        <v>673328</v>
      </c>
      <c r="I18" s="93">
        <v>903928</v>
      </c>
      <c r="J18" s="355">
        <f t="shared" si="1"/>
        <v>-25.51088139763344</v>
      </c>
    </row>
    <row r="19" spans="2:10" ht="3.95" customHeight="1" x14ac:dyDescent="0.2">
      <c r="B19" s="105"/>
      <c r="C19" s="17"/>
      <c r="D19" s="38"/>
      <c r="E19" s="93"/>
      <c r="F19" s="93"/>
      <c r="G19" s="46"/>
      <c r="H19" s="93"/>
      <c r="I19" s="93"/>
      <c r="J19" s="46"/>
    </row>
    <row r="20" spans="2:10" x14ac:dyDescent="0.2">
      <c r="B20" s="89" t="s">
        <v>113</v>
      </c>
      <c r="D20" s="23"/>
      <c r="E20" s="91"/>
      <c r="F20" s="91"/>
      <c r="G20" s="353"/>
      <c r="H20" s="91"/>
      <c r="I20" s="91"/>
      <c r="J20" s="199"/>
    </row>
    <row r="21" spans="2:10" x14ac:dyDescent="0.2">
      <c r="B21" s="89"/>
      <c r="C21" s="17" t="s">
        <v>114</v>
      </c>
      <c r="D21" s="92">
        <v>9</v>
      </c>
      <c r="E21" s="93">
        <v>24790</v>
      </c>
      <c r="F21" s="93">
        <v>39059</v>
      </c>
      <c r="G21" s="355">
        <f t="shared" ref="G21:G34" si="2">IF(AND(F21&gt; 0,E21&gt;0,E21&lt;=F21*6),E21/F21*100-100,"-")</f>
        <v>-36.531913259428038</v>
      </c>
      <c r="H21" s="93">
        <v>320535</v>
      </c>
      <c r="I21" s="93">
        <v>370470</v>
      </c>
      <c r="J21" s="355">
        <f t="shared" ref="J21:J34" si="3">IF(AND(I21&gt; 0,H21&gt;0,H21&lt;=I21*6),H21/I21*100-100,"-")</f>
        <v>-13.4788241962912</v>
      </c>
    </row>
    <row r="22" spans="2:10" x14ac:dyDescent="0.2">
      <c r="B22" s="89"/>
      <c r="C22" s="17" t="s">
        <v>115</v>
      </c>
      <c r="D22" s="38">
        <v>10</v>
      </c>
      <c r="E22" s="93">
        <v>1804</v>
      </c>
      <c r="F22" s="93">
        <v>11594</v>
      </c>
      <c r="G22" s="355">
        <f t="shared" si="2"/>
        <v>-84.440227703984817</v>
      </c>
      <c r="H22" s="93">
        <v>78680</v>
      </c>
      <c r="I22" s="93">
        <v>69311</v>
      </c>
      <c r="J22" s="355">
        <f t="shared" si="3"/>
        <v>13.517334910764518</v>
      </c>
    </row>
    <row r="23" spans="2:10" x14ac:dyDescent="0.2">
      <c r="B23" s="89"/>
      <c r="C23" s="17" t="s">
        <v>116</v>
      </c>
      <c r="D23" s="38">
        <v>11</v>
      </c>
      <c r="E23" s="93">
        <v>27564</v>
      </c>
      <c r="F23" s="93">
        <v>25485</v>
      </c>
      <c r="G23" s="355">
        <f t="shared" si="2"/>
        <v>8.1577398469688092</v>
      </c>
      <c r="H23" s="93">
        <v>263737</v>
      </c>
      <c r="I23" s="93">
        <v>254418</v>
      </c>
      <c r="J23" s="355">
        <f t="shared" si="3"/>
        <v>3.6628697655040128</v>
      </c>
    </row>
    <row r="24" spans="2:10" x14ac:dyDescent="0.2">
      <c r="B24" s="89"/>
      <c r="C24" s="17" t="s">
        <v>117</v>
      </c>
      <c r="D24" s="38">
        <v>12</v>
      </c>
      <c r="E24" s="93">
        <v>223</v>
      </c>
      <c r="F24" s="93">
        <v>342</v>
      </c>
      <c r="G24" s="355">
        <f t="shared" si="2"/>
        <v>-34.795321637426895</v>
      </c>
      <c r="H24" s="93">
        <v>1882</v>
      </c>
      <c r="I24" s="93">
        <v>2606</v>
      </c>
      <c r="J24" s="355">
        <f t="shared" si="3"/>
        <v>-27.782041442824251</v>
      </c>
    </row>
    <row r="25" spans="2:10" x14ac:dyDescent="0.2">
      <c r="B25" s="89"/>
      <c r="C25" s="17" t="s">
        <v>118</v>
      </c>
      <c r="D25" s="38">
        <v>13</v>
      </c>
      <c r="E25" s="93">
        <v>0</v>
      </c>
      <c r="F25" s="93">
        <v>0</v>
      </c>
      <c r="G25" s="355" t="str">
        <f t="shared" si="2"/>
        <v>-</v>
      </c>
      <c r="H25" s="93">
        <v>0</v>
      </c>
      <c r="I25" s="93">
        <v>0</v>
      </c>
      <c r="J25" s="355" t="str">
        <f t="shared" si="3"/>
        <v>-</v>
      </c>
    </row>
    <row r="26" spans="2:10" x14ac:dyDescent="0.2">
      <c r="B26" s="89"/>
      <c r="C26" s="17" t="s">
        <v>119</v>
      </c>
      <c r="D26" s="38">
        <v>14</v>
      </c>
      <c r="E26" s="93">
        <v>0</v>
      </c>
      <c r="F26" s="93">
        <v>0</v>
      </c>
      <c r="G26" s="355" t="str">
        <f t="shared" si="2"/>
        <v>-</v>
      </c>
      <c r="H26" s="93">
        <v>0</v>
      </c>
      <c r="I26" s="93">
        <v>0</v>
      </c>
      <c r="J26" s="355" t="str">
        <f t="shared" si="3"/>
        <v>-</v>
      </c>
    </row>
    <row r="27" spans="2:10" x14ac:dyDescent="0.2">
      <c r="B27" s="89"/>
      <c r="C27" s="17" t="s">
        <v>120</v>
      </c>
      <c r="D27" s="38">
        <v>15</v>
      </c>
      <c r="E27" s="93">
        <v>4154</v>
      </c>
      <c r="F27" s="93">
        <v>3956</v>
      </c>
      <c r="G27" s="355">
        <f t="shared" si="2"/>
        <v>5.0050556117290199</v>
      </c>
      <c r="H27" s="93">
        <v>33025</v>
      </c>
      <c r="I27" s="93">
        <v>29086</v>
      </c>
      <c r="J27" s="355">
        <f t="shared" si="3"/>
        <v>13.542597813381008</v>
      </c>
    </row>
    <row r="28" spans="2:10" x14ac:dyDescent="0.2">
      <c r="B28" s="89"/>
      <c r="C28" s="17" t="s">
        <v>121</v>
      </c>
      <c r="D28" s="38">
        <v>16</v>
      </c>
      <c r="E28" s="93">
        <v>208</v>
      </c>
      <c r="F28" s="93">
        <v>192</v>
      </c>
      <c r="G28" s="355">
        <f t="shared" si="2"/>
        <v>8.3333333333333286</v>
      </c>
      <c r="H28" s="93">
        <v>1719</v>
      </c>
      <c r="I28" s="93">
        <v>1940</v>
      </c>
      <c r="J28" s="355">
        <f t="shared" si="3"/>
        <v>-11.391752577319593</v>
      </c>
    </row>
    <row r="29" spans="2:10" x14ac:dyDescent="0.2">
      <c r="B29" s="89"/>
      <c r="C29" s="17" t="s">
        <v>122</v>
      </c>
      <c r="D29" s="38">
        <v>17</v>
      </c>
      <c r="E29" s="93">
        <v>87861</v>
      </c>
      <c r="F29" s="93">
        <v>120415</v>
      </c>
      <c r="G29" s="355">
        <f t="shared" si="2"/>
        <v>-27.034837852427017</v>
      </c>
      <c r="H29" s="93">
        <v>799107</v>
      </c>
      <c r="I29" s="93">
        <v>963714</v>
      </c>
      <c r="J29" s="355">
        <f t="shared" si="3"/>
        <v>-17.080482383777763</v>
      </c>
    </row>
    <row r="30" spans="2:10" x14ac:dyDescent="0.2">
      <c r="B30" s="89"/>
      <c r="C30" s="17" t="s">
        <v>124</v>
      </c>
      <c r="D30" s="38">
        <v>18</v>
      </c>
      <c r="E30" s="93">
        <v>21813</v>
      </c>
      <c r="F30" s="93">
        <v>22048</v>
      </c>
      <c r="G30" s="355">
        <f t="shared" si="2"/>
        <v>-1.0658563134978323</v>
      </c>
      <c r="H30" s="93">
        <v>100639</v>
      </c>
      <c r="I30" s="93">
        <v>129210</v>
      </c>
      <c r="J30" s="355">
        <f t="shared" si="3"/>
        <v>-22.112065629595236</v>
      </c>
    </row>
    <row r="31" spans="2:10" x14ac:dyDescent="0.2">
      <c r="B31" s="89"/>
      <c r="C31" s="17" t="s">
        <v>125</v>
      </c>
      <c r="D31" s="38">
        <v>19</v>
      </c>
      <c r="E31" s="93">
        <v>0</v>
      </c>
      <c r="F31" s="93">
        <v>0</v>
      </c>
      <c r="G31" s="355" t="str">
        <f t="shared" si="2"/>
        <v>-</v>
      </c>
      <c r="H31" s="93">
        <v>0</v>
      </c>
      <c r="I31" s="93">
        <v>3</v>
      </c>
      <c r="J31" s="355" t="str">
        <f t="shared" si="3"/>
        <v>-</v>
      </c>
    </row>
    <row r="32" spans="2:10" x14ac:dyDescent="0.2">
      <c r="B32" s="89"/>
      <c r="C32" s="17" t="s">
        <v>126</v>
      </c>
      <c r="D32" s="38">
        <v>20</v>
      </c>
      <c r="E32" s="93">
        <v>12484</v>
      </c>
      <c r="F32" s="93">
        <v>19252</v>
      </c>
      <c r="G32" s="355">
        <f t="shared" si="2"/>
        <v>-35.154789112819458</v>
      </c>
      <c r="H32" s="93">
        <v>128581</v>
      </c>
      <c r="I32" s="93">
        <v>160521</v>
      </c>
      <c r="J32" s="355">
        <f t="shared" si="3"/>
        <v>-19.897708088038328</v>
      </c>
    </row>
    <row r="33" spans="2:10" x14ac:dyDescent="0.2">
      <c r="B33" s="89"/>
      <c r="C33" s="17" t="s">
        <v>127</v>
      </c>
      <c r="D33" s="38">
        <v>21</v>
      </c>
      <c r="E33" s="93">
        <v>29868</v>
      </c>
      <c r="F33" s="93">
        <v>70322</v>
      </c>
      <c r="G33" s="355">
        <f t="shared" si="2"/>
        <v>-57.526805267199457</v>
      </c>
      <c r="H33" s="93">
        <v>408944</v>
      </c>
      <c r="I33" s="93">
        <v>393983</v>
      </c>
      <c r="J33" s="355">
        <f t="shared" si="3"/>
        <v>3.7973719678260096</v>
      </c>
    </row>
    <row r="34" spans="2:10" x14ac:dyDescent="0.2">
      <c r="B34" s="82" t="s">
        <v>128</v>
      </c>
      <c r="C34" s="83"/>
      <c r="D34" s="133">
        <v>22</v>
      </c>
      <c r="E34" s="129">
        <f>SUM(E11:E33)</f>
        <v>749740</v>
      </c>
      <c r="F34" s="129">
        <f>SUM(F11:F33)</f>
        <v>928287</v>
      </c>
      <c r="G34" s="357">
        <f t="shared" si="2"/>
        <v>-19.234029992879357</v>
      </c>
      <c r="H34" s="75">
        <f>SUM(H11:H33)</f>
        <v>6785187</v>
      </c>
      <c r="I34" s="75">
        <f>SUM(I11:I33)</f>
        <v>6817471</v>
      </c>
      <c r="J34" s="357">
        <f t="shared" si="3"/>
        <v>-0.47354803562788561</v>
      </c>
    </row>
    <row r="35" spans="2:10" x14ac:dyDescent="0.2"/>
    <row r="36" spans="2:10" x14ac:dyDescent="0.2"/>
    <row r="37" spans="2:10" x14ac:dyDescent="0.2"/>
  </sheetData>
  <phoneticPr fontId="0" type="noConversion"/>
  <hyperlinks>
    <hyperlink ref="J1" location="Inhalt!F22" display="Inhalt!F22"/>
  </hyperlinks>
  <printOptions horizontalCentered="1"/>
  <pageMargins left="0.19685039370078741" right="0.19685039370078741" top="1.45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0"/>
  <sheetViews>
    <sheetView showGridLines="0" showRowColHeaders="0" zoomScale="85" workbookViewId="0">
      <selection activeCell="M1" sqref="M1"/>
    </sheetView>
  </sheetViews>
  <sheetFormatPr baseColWidth="10" defaultColWidth="0" defaultRowHeight="12.75" zeroHeight="1" x14ac:dyDescent="0.2"/>
  <cols>
    <col min="1" max="1" width="2.7109375" style="135" customWidth="1"/>
    <col min="2" max="2" width="1.140625" style="135" customWidth="1"/>
    <col min="3" max="3" width="22.28515625" style="135" customWidth="1"/>
    <col min="4" max="4" width="3.28515625" style="135" customWidth="1"/>
    <col min="5" max="5" width="12.85546875" style="135" customWidth="1"/>
    <col min="6" max="6" width="2.28515625" style="135" customWidth="1"/>
    <col min="7" max="7" width="11.42578125" style="135" customWidth="1"/>
    <col min="8" max="8" width="11.7109375" style="135" customWidth="1"/>
    <col min="9" max="10" width="11.42578125" style="135" customWidth="1"/>
    <col min="11" max="12" width="13.42578125" style="135" customWidth="1"/>
    <col min="13" max="13" width="13" style="135" customWidth="1"/>
    <col min="14" max="14" width="3.28515625" style="135" customWidth="1"/>
    <col min="15" max="16384" width="9.140625" style="135" hidden="1"/>
  </cols>
  <sheetData>
    <row r="1" spans="2:13" ht="15.75" x14ac:dyDescent="0.25">
      <c r="B1" s="516" t="s">
        <v>370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477" t="str">
        <f>INDEX(rP1.Inhalte,22,1)</f>
        <v>zurück zum Inhaltsverzeichnis</v>
      </c>
    </row>
    <row r="2" spans="2:13" ht="5.0999999999999996" customHeight="1" x14ac:dyDescent="0.2"/>
    <row r="3" spans="2:13" x14ac:dyDescent="0.2">
      <c r="B3" s="473" t="s">
        <v>135</v>
      </c>
      <c r="M3" s="136" t="s">
        <v>73</v>
      </c>
    </row>
    <row r="4" spans="2:13" ht="5.0999999999999996" customHeight="1" x14ac:dyDescent="0.2">
      <c r="C4" s="137"/>
      <c r="D4" s="137"/>
      <c r="E4" s="138"/>
      <c r="F4" s="138"/>
      <c r="G4" s="138"/>
      <c r="H4" s="138"/>
      <c r="I4" s="138"/>
      <c r="J4" s="138"/>
      <c r="K4" s="138"/>
      <c r="L4" s="137"/>
    </row>
    <row r="5" spans="2:13" x14ac:dyDescent="0.2">
      <c r="B5" s="139"/>
      <c r="C5" s="140"/>
      <c r="D5" s="141"/>
      <c r="E5" s="142" t="s">
        <v>74</v>
      </c>
      <c r="F5" s="143"/>
      <c r="G5" s="144" t="s">
        <v>75</v>
      </c>
      <c r="H5" s="145" t="s">
        <v>76</v>
      </c>
      <c r="I5" s="145" t="s">
        <v>77</v>
      </c>
      <c r="J5" s="145" t="s">
        <v>78</v>
      </c>
      <c r="K5" s="146" t="s">
        <v>79</v>
      </c>
      <c r="L5" s="147"/>
      <c r="M5" s="148" t="s">
        <v>80</v>
      </c>
    </row>
    <row r="6" spans="2:13" x14ac:dyDescent="0.2">
      <c r="B6" s="149"/>
      <c r="C6" s="136" t="s">
        <v>81</v>
      </c>
      <c r="D6" s="150" t="s">
        <v>0</v>
      </c>
      <c r="E6" s="151" t="s">
        <v>82</v>
      </c>
      <c r="F6" s="152"/>
      <c r="G6" s="153" t="s">
        <v>83</v>
      </c>
      <c r="H6" s="153" t="s">
        <v>84</v>
      </c>
      <c r="I6" s="153" t="s">
        <v>85</v>
      </c>
      <c r="J6" s="153" t="s">
        <v>86</v>
      </c>
      <c r="K6" s="144" t="s">
        <v>87</v>
      </c>
      <c r="L6" s="153" t="s">
        <v>88</v>
      </c>
      <c r="M6" s="32" t="s">
        <v>89</v>
      </c>
    </row>
    <row r="7" spans="2:13" x14ac:dyDescent="0.2">
      <c r="B7" s="149"/>
      <c r="D7" s="150"/>
      <c r="E7" s="151" t="s">
        <v>90</v>
      </c>
      <c r="F7" s="152"/>
      <c r="G7" s="153" t="s">
        <v>91</v>
      </c>
      <c r="H7" s="153" t="s">
        <v>92</v>
      </c>
      <c r="I7" s="153" t="s">
        <v>93</v>
      </c>
      <c r="J7" s="153" t="s">
        <v>94</v>
      </c>
      <c r="K7" s="153" t="s">
        <v>95</v>
      </c>
      <c r="L7" s="153" t="s">
        <v>96</v>
      </c>
      <c r="M7" s="32" t="s">
        <v>97</v>
      </c>
    </row>
    <row r="8" spans="2:13" ht="4.5" customHeight="1" x14ac:dyDescent="0.2">
      <c r="B8" s="149"/>
      <c r="D8" s="150"/>
      <c r="E8" s="151"/>
      <c r="F8" s="152"/>
      <c r="G8" s="153"/>
      <c r="H8" s="153"/>
      <c r="I8" s="153"/>
      <c r="J8" s="153"/>
      <c r="K8" s="153"/>
      <c r="L8" s="153"/>
      <c r="M8" s="153"/>
    </row>
    <row r="9" spans="2:13" x14ac:dyDescent="0.2">
      <c r="B9" s="149" t="s">
        <v>58</v>
      </c>
      <c r="D9" s="150"/>
      <c r="E9" s="154" t="s">
        <v>98</v>
      </c>
      <c r="F9" s="155"/>
      <c r="G9" s="153" t="s">
        <v>99</v>
      </c>
      <c r="H9" s="153" t="s">
        <v>99</v>
      </c>
      <c r="I9" s="153" t="s">
        <v>98</v>
      </c>
      <c r="J9" s="153" t="s">
        <v>98</v>
      </c>
      <c r="K9" s="153" t="s">
        <v>98</v>
      </c>
      <c r="L9" s="153" t="s">
        <v>98</v>
      </c>
      <c r="M9" s="156" t="s">
        <v>100</v>
      </c>
    </row>
    <row r="10" spans="2:13" x14ac:dyDescent="0.2">
      <c r="B10" s="157"/>
      <c r="C10" s="137"/>
      <c r="D10" s="158"/>
      <c r="E10" s="146" t="s">
        <v>101</v>
      </c>
      <c r="F10" s="147"/>
      <c r="G10" s="159" t="s">
        <v>20</v>
      </c>
      <c r="H10" s="159" t="s">
        <v>21</v>
      </c>
      <c r="I10" s="159" t="s">
        <v>55</v>
      </c>
      <c r="J10" s="159" t="s">
        <v>23</v>
      </c>
      <c r="K10" s="159" t="s">
        <v>24</v>
      </c>
      <c r="L10" s="159" t="s">
        <v>102</v>
      </c>
      <c r="M10" s="159" t="s">
        <v>103</v>
      </c>
    </row>
    <row r="11" spans="2:13" x14ac:dyDescent="0.2">
      <c r="B11" s="149" t="s">
        <v>104</v>
      </c>
      <c r="C11" s="150"/>
      <c r="D11" s="160"/>
      <c r="E11" s="161"/>
      <c r="F11" s="145"/>
      <c r="G11" s="153"/>
      <c r="H11" s="153"/>
      <c r="I11" s="153"/>
      <c r="J11" s="162"/>
      <c r="K11" s="153"/>
      <c r="L11" s="153"/>
      <c r="M11" s="153"/>
    </row>
    <row r="12" spans="2:13" x14ac:dyDescent="0.2">
      <c r="B12" s="149"/>
      <c r="C12" s="137" t="s">
        <v>105</v>
      </c>
      <c r="D12" s="163">
        <v>1</v>
      </c>
      <c r="E12" s="164">
        <v>4940898</v>
      </c>
      <c r="F12" s="165"/>
      <c r="G12" s="166">
        <v>0</v>
      </c>
      <c r="H12" s="166">
        <v>1382226</v>
      </c>
      <c r="I12" s="166">
        <v>526180</v>
      </c>
      <c r="J12" s="166">
        <v>0</v>
      </c>
      <c r="K12" s="166">
        <v>2088141</v>
      </c>
      <c r="L12" s="166">
        <v>3541127</v>
      </c>
      <c r="M12" s="166">
        <f>E12-G12-H12+I12+J12+K12+L12</f>
        <v>9714120</v>
      </c>
    </row>
    <row r="13" spans="2:13" x14ac:dyDescent="0.2">
      <c r="B13" s="149"/>
      <c r="C13" s="137" t="s">
        <v>106</v>
      </c>
      <c r="D13" s="159">
        <v>2</v>
      </c>
      <c r="E13" s="164">
        <v>12588304</v>
      </c>
      <c r="F13" s="165"/>
      <c r="G13" s="166">
        <v>0</v>
      </c>
      <c r="H13" s="166">
        <v>33082</v>
      </c>
      <c r="I13" s="166">
        <v>0</v>
      </c>
      <c r="J13" s="166">
        <v>0</v>
      </c>
      <c r="K13" s="166">
        <v>31189</v>
      </c>
      <c r="L13" s="166">
        <v>828428</v>
      </c>
      <c r="M13" s="166">
        <f t="shared" ref="M13:M19" si="0">E13-G13-H13+I13+J13+K13+L13</f>
        <v>13414839</v>
      </c>
    </row>
    <row r="14" spans="2:13" x14ac:dyDescent="0.2">
      <c r="B14" s="149"/>
      <c r="C14" s="137" t="s">
        <v>107</v>
      </c>
      <c r="D14" s="159">
        <v>3</v>
      </c>
      <c r="E14" s="164">
        <v>1760990</v>
      </c>
      <c r="F14" s="165"/>
      <c r="G14" s="166">
        <v>0</v>
      </c>
      <c r="H14" s="166">
        <v>975125</v>
      </c>
      <c r="I14" s="166">
        <v>2372922</v>
      </c>
      <c r="J14" s="166">
        <v>0</v>
      </c>
      <c r="K14" s="166">
        <v>26531</v>
      </c>
      <c r="L14" s="166">
        <v>299628</v>
      </c>
      <c r="M14" s="166">
        <f t="shared" si="0"/>
        <v>3484946</v>
      </c>
    </row>
    <row r="15" spans="2:13" x14ac:dyDescent="0.2">
      <c r="B15" s="149"/>
      <c r="C15" s="137" t="s">
        <v>108</v>
      </c>
      <c r="D15" s="159">
        <v>4</v>
      </c>
      <c r="E15" s="164">
        <v>21623703</v>
      </c>
      <c r="F15" s="165"/>
      <c r="G15" s="166">
        <v>37654</v>
      </c>
      <c r="H15" s="166">
        <v>202317</v>
      </c>
      <c r="I15" s="166">
        <v>0</v>
      </c>
      <c r="J15" s="166">
        <v>0</v>
      </c>
      <c r="K15" s="166">
        <v>3058470</v>
      </c>
      <c r="L15" s="166">
        <v>5106769</v>
      </c>
      <c r="M15" s="166">
        <f t="shared" si="0"/>
        <v>29548971</v>
      </c>
    </row>
    <row r="16" spans="2:13" x14ac:dyDescent="0.2">
      <c r="B16" s="149"/>
      <c r="C16" s="137" t="s">
        <v>109</v>
      </c>
      <c r="D16" s="159">
        <v>5</v>
      </c>
      <c r="E16" s="164">
        <v>6828329</v>
      </c>
      <c r="F16" s="165"/>
      <c r="G16" s="166">
        <v>13769</v>
      </c>
      <c r="H16" s="166">
        <v>67622</v>
      </c>
      <c r="I16" s="166">
        <v>0</v>
      </c>
      <c r="J16" s="166">
        <v>12063</v>
      </c>
      <c r="K16" s="166">
        <v>246469</v>
      </c>
      <c r="L16" s="166">
        <v>804664</v>
      </c>
      <c r="M16" s="166">
        <f t="shared" si="0"/>
        <v>7810134</v>
      </c>
    </row>
    <row r="17" spans="2:13" x14ac:dyDescent="0.2">
      <c r="B17" s="149"/>
      <c r="C17" s="137" t="s">
        <v>110</v>
      </c>
      <c r="D17" s="159">
        <v>6</v>
      </c>
      <c r="E17" s="164">
        <v>1420126</v>
      </c>
      <c r="F17" s="165"/>
      <c r="G17" s="166">
        <v>0</v>
      </c>
      <c r="H17" s="166">
        <v>744138</v>
      </c>
      <c r="I17" s="166">
        <v>2166</v>
      </c>
      <c r="J17" s="166">
        <v>3088</v>
      </c>
      <c r="K17" s="166">
        <v>27584</v>
      </c>
      <c r="L17" s="166">
        <v>103826</v>
      </c>
      <c r="M17" s="166">
        <f t="shared" si="0"/>
        <v>812652</v>
      </c>
    </row>
    <row r="18" spans="2:13" x14ac:dyDescent="0.2">
      <c r="B18" s="149"/>
      <c r="C18" s="137" t="s">
        <v>111</v>
      </c>
      <c r="D18" s="159">
        <v>7</v>
      </c>
      <c r="E18" s="164">
        <v>2697274</v>
      </c>
      <c r="F18" s="165"/>
      <c r="G18" s="166">
        <v>439082</v>
      </c>
      <c r="H18" s="166">
        <v>570500</v>
      </c>
      <c r="I18" s="166">
        <v>0</v>
      </c>
      <c r="J18" s="166">
        <v>92597</v>
      </c>
      <c r="K18" s="166">
        <v>228117</v>
      </c>
      <c r="L18" s="166">
        <v>187631</v>
      </c>
      <c r="M18" s="166">
        <f t="shared" si="0"/>
        <v>2196037</v>
      </c>
    </row>
    <row r="19" spans="2:13" x14ac:dyDescent="0.2">
      <c r="B19" s="157"/>
      <c r="C19" s="137" t="s">
        <v>112</v>
      </c>
      <c r="D19" s="159">
        <v>8</v>
      </c>
      <c r="E19" s="164">
        <v>1851089</v>
      </c>
      <c r="F19" s="165"/>
      <c r="G19" s="166">
        <v>4404</v>
      </c>
      <c r="H19" s="166">
        <v>673328</v>
      </c>
      <c r="I19" s="166">
        <v>25610</v>
      </c>
      <c r="J19" s="166">
        <v>22207</v>
      </c>
      <c r="K19" s="166">
        <v>244947</v>
      </c>
      <c r="L19" s="166">
        <v>91492</v>
      </c>
      <c r="M19" s="166">
        <f t="shared" si="0"/>
        <v>1557613</v>
      </c>
    </row>
    <row r="20" spans="2:13" ht="3.95" customHeight="1" x14ac:dyDescent="0.2">
      <c r="B20" s="157"/>
      <c r="C20" s="137"/>
      <c r="D20" s="159"/>
      <c r="E20" s="164"/>
      <c r="F20" s="165"/>
      <c r="G20" s="166"/>
      <c r="H20" s="166"/>
      <c r="I20" s="166"/>
      <c r="J20" s="166"/>
      <c r="K20" s="166"/>
      <c r="L20" s="166"/>
      <c r="M20" s="166"/>
    </row>
    <row r="21" spans="2:13" x14ac:dyDescent="0.2">
      <c r="B21" s="149" t="s">
        <v>113</v>
      </c>
      <c r="D21" s="144"/>
      <c r="E21" s="167" t="s">
        <v>0</v>
      </c>
      <c r="F21" s="168"/>
      <c r="G21" s="169"/>
      <c r="H21" s="169"/>
      <c r="I21" s="169"/>
      <c r="J21" s="169"/>
      <c r="K21" s="169"/>
      <c r="L21" s="169"/>
      <c r="M21" s="169"/>
    </row>
    <row r="22" spans="2:13" x14ac:dyDescent="0.2">
      <c r="B22" s="149"/>
      <c r="C22" s="137" t="s">
        <v>114</v>
      </c>
      <c r="D22" s="163">
        <v>9</v>
      </c>
      <c r="E22" s="164">
        <v>1964802</v>
      </c>
      <c r="F22" s="165"/>
      <c r="G22" s="166">
        <v>120745</v>
      </c>
      <c r="H22" s="166">
        <v>320535</v>
      </c>
      <c r="I22" s="166">
        <v>161610</v>
      </c>
      <c r="J22" s="166">
        <v>0</v>
      </c>
      <c r="K22" s="166">
        <v>167553</v>
      </c>
      <c r="L22" s="166">
        <v>765848</v>
      </c>
      <c r="M22" s="166">
        <f t="shared" ref="M22:M34" si="1">E22-G22-H22+I22+J22+K22+L22</f>
        <v>2618533</v>
      </c>
    </row>
    <row r="23" spans="2:13" x14ac:dyDescent="0.2">
      <c r="B23" s="149"/>
      <c r="C23" s="137" t="s">
        <v>115</v>
      </c>
      <c r="D23" s="159">
        <v>10</v>
      </c>
      <c r="E23" s="164">
        <v>2510135</v>
      </c>
      <c r="F23" s="165"/>
      <c r="G23" s="166">
        <v>2373627</v>
      </c>
      <c r="H23" s="166">
        <v>78680</v>
      </c>
      <c r="I23" s="166">
        <v>206801</v>
      </c>
      <c r="J23" s="166">
        <v>0</v>
      </c>
      <c r="K23" s="166">
        <v>0</v>
      </c>
      <c r="L23" s="166">
        <v>0</v>
      </c>
      <c r="M23" s="166">
        <f t="shared" si="1"/>
        <v>264629</v>
      </c>
    </row>
    <row r="24" spans="2:13" x14ac:dyDescent="0.2">
      <c r="B24" s="149"/>
      <c r="C24" s="137" t="s">
        <v>116</v>
      </c>
      <c r="D24" s="159">
        <v>11</v>
      </c>
      <c r="E24" s="164">
        <v>409463</v>
      </c>
      <c r="F24" s="165"/>
      <c r="G24" s="166">
        <v>0</v>
      </c>
      <c r="H24" s="166">
        <v>263737</v>
      </c>
      <c r="I24" s="166">
        <v>68012</v>
      </c>
      <c r="J24" s="166">
        <v>6353</v>
      </c>
      <c r="K24" s="166">
        <v>1881</v>
      </c>
      <c r="L24" s="166">
        <v>78625</v>
      </c>
      <c r="M24" s="166">
        <f t="shared" si="1"/>
        <v>300597</v>
      </c>
    </row>
    <row r="25" spans="2:13" x14ac:dyDescent="0.2">
      <c r="B25" s="149"/>
      <c r="C25" s="137" t="s">
        <v>117</v>
      </c>
      <c r="D25" s="159">
        <v>12</v>
      </c>
      <c r="E25" s="164">
        <v>34318</v>
      </c>
      <c r="F25" s="165"/>
      <c r="G25" s="166">
        <v>0</v>
      </c>
      <c r="H25" s="166">
        <v>1882</v>
      </c>
      <c r="I25" s="166">
        <v>17695</v>
      </c>
      <c r="J25" s="166">
        <v>0</v>
      </c>
      <c r="K25" s="166">
        <v>698</v>
      </c>
      <c r="L25" s="166">
        <v>58995</v>
      </c>
      <c r="M25" s="166">
        <f t="shared" si="1"/>
        <v>109824</v>
      </c>
    </row>
    <row r="26" spans="2:13" x14ac:dyDescent="0.2">
      <c r="B26" s="149"/>
      <c r="C26" s="137" t="s">
        <v>118</v>
      </c>
      <c r="D26" s="159">
        <v>13</v>
      </c>
      <c r="E26" s="164">
        <v>0</v>
      </c>
      <c r="F26" s="165"/>
      <c r="G26" s="166">
        <v>0</v>
      </c>
      <c r="H26" s="166">
        <v>0</v>
      </c>
      <c r="I26" s="166">
        <v>0</v>
      </c>
      <c r="J26" s="166">
        <v>0</v>
      </c>
      <c r="K26" s="166">
        <v>0</v>
      </c>
      <c r="L26" s="166">
        <v>3479</v>
      </c>
      <c r="M26" s="166">
        <f t="shared" si="1"/>
        <v>3479</v>
      </c>
    </row>
    <row r="27" spans="2:13" x14ac:dyDescent="0.2">
      <c r="B27" s="149"/>
      <c r="C27" s="137" t="s">
        <v>119</v>
      </c>
      <c r="D27" s="159">
        <v>14</v>
      </c>
      <c r="E27" s="164">
        <v>0</v>
      </c>
      <c r="F27" s="165"/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f t="shared" si="1"/>
        <v>0</v>
      </c>
    </row>
    <row r="28" spans="2:13" x14ac:dyDescent="0.2">
      <c r="B28" s="149"/>
      <c r="C28" s="137" t="s">
        <v>120</v>
      </c>
      <c r="D28" s="159">
        <v>15</v>
      </c>
      <c r="E28" s="164">
        <v>2886595</v>
      </c>
      <c r="F28" s="165"/>
      <c r="G28" s="166">
        <v>0</v>
      </c>
      <c r="H28" s="166">
        <v>33025</v>
      </c>
      <c r="I28" s="166">
        <v>0</v>
      </c>
      <c r="J28" s="166">
        <v>0</v>
      </c>
      <c r="K28" s="166">
        <v>8945</v>
      </c>
      <c r="L28" s="166">
        <v>3991464</v>
      </c>
      <c r="M28" s="166">
        <f t="shared" si="1"/>
        <v>6853979</v>
      </c>
    </row>
    <row r="29" spans="2:13" x14ac:dyDescent="0.2">
      <c r="B29" s="149"/>
      <c r="C29" s="137" t="s">
        <v>121</v>
      </c>
      <c r="D29" s="159">
        <v>16</v>
      </c>
      <c r="E29" s="164">
        <v>22788</v>
      </c>
      <c r="F29" s="165"/>
      <c r="G29" s="166">
        <v>0</v>
      </c>
      <c r="H29" s="166">
        <v>1719</v>
      </c>
      <c r="I29" s="166">
        <v>0</v>
      </c>
      <c r="J29" s="166">
        <v>0</v>
      </c>
      <c r="K29" s="166">
        <v>0</v>
      </c>
      <c r="L29" s="166">
        <v>6766</v>
      </c>
      <c r="M29" s="166">
        <f t="shared" si="1"/>
        <v>27835</v>
      </c>
    </row>
    <row r="30" spans="2:13" x14ac:dyDescent="0.2">
      <c r="B30" s="149"/>
      <c r="C30" s="469" t="s">
        <v>285</v>
      </c>
      <c r="D30" s="159">
        <v>17</v>
      </c>
      <c r="E30" s="164">
        <v>1439496</v>
      </c>
      <c r="F30" s="170"/>
      <c r="G30" s="166">
        <v>0</v>
      </c>
      <c r="H30" s="166">
        <v>799107</v>
      </c>
      <c r="I30" s="166">
        <v>0</v>
      </c>
      <c r="J30" s="166">
        <v>185487</v>
      </c>
      <c r="K30" s="166">
        <v>19830</v>
      </c>
      <c r="L30" s="166">
        <v>602971</v>
      </c>
      <c r="M30" s="166">
        <f t="shared" si="1"/>
        <v>1448677</v>
      </c>
    </row>
    <row r="31" spans="2:13" x14ac:dyDescent="0.2">
      <c r="B31" s="149"/>
      <c r="C31" s="137" t="s">
        <v>124</v>
      </c>
      <c r="D31" s="159">
        <v>18</v>
      </c>
      <c r="E31" s="164">
        <v>2387860</v>
      </c>
      <c r="F31" s="165"/>
      <c r="G31" s="166">
        <v>0</v>
      </c>
      <c r="H31" s="166">
        <v>100639</v>
      </c>
      <c r="I31" s="166">
        <v>0</v>
      </c>
      <c r="J31" s="166">
        <v>0</v>
      </c>
      <c r="K31" s="166">
        <v>567</v>
      </c>
      <c r="L31" s="166">
        <v>42950</v>
      </c>
      <c r="M31" s="166">
        <f t="shared" si="1"/>
        <v>2330738</v>
      </c>
    </row>
    <row r="32" spans="2:13" x14ac:dyDescent="0.2">
      <c r="B32" s="149"/>
      <c r="C32" s="137" t="s">
        <v>125</v>
      </c>
      <c r="D32" s="159">
        <v>19</v>
      </c>
      <c r="E32" s="164">
        <v>1199563</v>
      </c>
      <c r="F32" s="165"/>
      <c r="G32" s="166">
        <v>432318</v>
      </c>
      <c r="H32" s="166">
        <v>0</v>
      </c>
      <c r="I32" s="166">
        <v>0</v>
      </c>
      <c r="J32" s="166">
        <v>0</v>
      </c>
      <c r="K32" s="166">
        <v>419028</v>
      </c>
      <c r="L32" s="166">
        <v>15229</v>
      </c>
      <c r="M32" s="166">
        <f t="shared" si="1"/>
        <v>1201502</v>
      </c>
    </row>
    <row r="33" spans="2:13" x14ac:dyDescent="0.2">
      <c r="B33" s="149"/>
      <c r="C33" s="137" t="s">
        <v>126</v>
      </c>
      <c r="D33" s="159">
        <v>20</v>
      </c>
      <c r="E33" s="164">
        <v>186617</v>
      </c>
      <c r="F33" s="165"/>
      <c r="G33" s="166">
        <v>0</v>
      </c>
      <c r="H33" s="166">
        <v>128581</v>
      </c>
      <c r="I33" s="166">
        <v>0</v>
      </c>
      <c r="J33" s="166">
        <v>0</v>
      </c>
      <c r="K33" s="166">
        <v>98054</v>
      </c>
      <c r="L33" s="166">
        <v>50982</v>
      </c>
      <c r="M33" s="166">
        <f t="shared" si="1"/>
        <v>207072</v>
      </c>
    </row>
    <row r="34" spans="2:13" x14ac:dyDescent="0.2">
      <c r="B34" s="149"/>
      <c r="C34" s="137" t="s">
        <v>127</v>
      </c>
      <c r="D34" s="159">
        <v>21</v>
      </c>
      <c r="E34" s="164">
        <v>955359</v>
      </c>
      <c r="F34" s="165"/>
      <c r="G34" s="166">
        <v>369628</v>
      </c>
      <c r="H34" s="166">
        <v>408944</v>
      </c>
      <c r="I34" s="166">
        <v>653721</v>
      </c>
      <c r="J34" s="166">
        <v>0</v>
      </c>
      <c r="K34" s="166">
        <v>0</v>
      </c>
      <c r="L34" s="166">
        <v>74235</v>
      </c>
      <c r="M34" s="166">
        <f t="shared" si="1"/>
        <v>904743</v>
      </c>
    </row>
    <row r="35" spans="2:13" s="176" customFormat="1" x14ac:dyDescent="0.2">
      <c r="B35" s="171" t="s">
        <v>128</v>
      </c>
      <c r="C35" s="172"/>
      <c r="D35" s="173">
        <v>22</v>
      </c>
      <c r="E35" s="174">
        <f>SUM(E12:E34)</f>
        <v>67707709</v>
      </c>
      <c r="F35" s="175"/>
      <c r="G35" s="174">
        <f>SUM(G12:G34)</f>
        <v>3791227</v>
      </c>
      <c r="H35" s="174">
        <f t="shared" ref="H35:M35" si="2">SUM(H12:H34)</f>
        <v>6785187</v>
      </c>
      <c r="I35" s="174">
        <f t="shared" si="2"/>
        <v>4034717</v>
      </c>
      <c r="J35" s="174">
        <f t="shared" si="2"/>
        <v>321795</v>
      </c>
      <c r="K35" s="174">
        <f t="shared" si="2"/>
        <v>6668004</v>
      </c>
      <c r="L35" s="174">
        <f t="shared" si="2"/>
        <v>16655109</v>
      </c>
      <c r="M35" s="379">
        <f t="shared" si="2"/>
        <v>84810920</v>
      </c>
    </row>
    <row r="36" spans="2:13" ht="7.5" customHeight="1" x14ac:dyDescent="0.2"/>
    <row r="37" spans="2:13" s="9" customFormat="1" x14ac:dyDescent="0.2">
      <c r="B37" s="470" t="s">
        <v>288</v>
      </c>
      <c r="C37" s="135"/>
      <c r="D37" s="130"/>
      <c r="E37" s="130"/>
      <c r="F37" s="130"/>
      <c r="G37" s="472"/>
    </row>
    <row r="38" spans="2:13" s="9" customFormat="1" x14ac:dyDescent="0.2">
      <c r="C38" s="130" t="s">
        <v>287</v>
      </c>
      <c r="D38" s="471" t="s">
        <v>35</v>
      </c>
      <c r="E38" s="130">
        <v>158716</v>
      </c>
      <c r="F38" s="130"/>
      <c r="G38" s="131"/>
    </row>
    <row r="39" spans="2:13" x14ac:dyDescent="0.2">
      <c r="C39" s="130" t="s">
        <v>289</v>
      </c>
      <c r="D39" s="471" t="s">
        <v>35</v>
      </c>
      <c r="E39" s="130">
        <v>26771</v>
      </c>
      <c r="F39" s="130"/>
    </row>
    <row r="40" spans="2:13" x14ac:dyDescent="0.2"/>
  </sheetData>
  <phoneticPr fontId="0" type="noConversion"/>
  <hyperlinks>
    <hyperlink ref="M1" location="Inhalt!F23" display="Inhalt!F23"/>
  </hyperlinks>
  <printOptions horizontalCentered="1"/>
  <pageMargins left="0" right="0" top="1.39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B1:N42"/>
  <sheetViews>
    <sheetView showRowColHeaders="0" zoomScale="85" workbookViewId="0">
      <selection activeCell="C40" sqref="C40"/>
    </sheetView>
  </sheetViews>
  <sheetFormatPr baseColWidth="10" defaultColWidth="0" defaultRowHeight="12.75" zeroHeight="1" x14ac:dyDescent="0.2"/>
  <cols>
    <col min="1" max="1" width="1.85546875" style="9" customWidth="1"/>
    <col min="2" max="2" width="1.140625" style="9" customWidth="1"/>
    <col min="3" max="3" width="22.7109375" style="9" customWidth="1"/>
    <col min="4" max="4" width="3.28515625" style="9" customWidth="1"/>
    <col min="5" max="5" width="12.5703125" style="9" customWidth="1"/>
    <col min="6" max="8" width="11.42578125" style="9" customWidth="1"/>
    <col min="9" max="9" width="2.42578125" style="9" customWidth="1"/>
    <col min="10" max="10" width="11" style="9" customWidth="1"/>
    <col min="11" max="11" width="13.5703125" style="9" customWidth="1"/>
    <col min="12" max="13" width="12.5703125" style="9" customWidth="1"/>
    <col min="14" max="14" width="2.140625" style="9" customWidth="1"/>
    <col min="15" max="15" width="9.140625" style="9" customWidth="1"/>
    <col min="16" max="16384" width="0" style="9" hidden="1"/>
  </cols>
  <sheetData>
    <row r="1" spans="2:14" ht="15.75" x14ac:dyDescent="0.25">
      <c r="B1" s="354" t="s">
        <v>369</v>
      </c>
      <c r="C1" s="6"/>
      <c r="D1" s="6"/>
      <c r="E1" s="6"/>
      <c r="F1" s="6"/>
      <c r="G1" s="6"/>
      <c r="H1" s="6"/>
      <c r="I1" s="6"/>
      <c r="J1" s="6"/>
      <c r="K1" s="6"/>
      <c r="L1" s="6"/>
      <c r="M1" s="476" t="str">
        <f>INDEX(rP1.Inhalte,22,1)</f>
        <v>zurück zum Inhaltsverzeichnis</v>
      </c>
      <c r="N1" s="6"/>
    </row>
    <row r="2" spans="2:14" ht="5.0999999999999996" customHeight="1" x14ac:dyDescent="0.2"/>
    <row r="3" spans="2:14" x14ac:dyDescent="0.2">
      <c r="B3" s="9" t="s">
        <v>136</v>
      </c>
      <c r="N3" s="16" t="s">
        <v>73</v>
      </c>
    </row>
    <row r="4" spans="2:14" ht="5.0999999999999996" customHeight="1" x14ac:dyDescent="0.2">
      <c r="C4" s="17"/>
      <c r="D4" s="17"/>
      <c r="E4" s="18"/>
      <c r="F4" s="18"/>
      <c r="G4" s="18"/>
      <c r="H4" s="18"/>
      <c r="I4" s="18"/>
      <c r="J4" s="18"/>
      <c r="K4" s="18"/>
      <c r="L4" s="17"/>
    </row>
    <row r="5" spans="2:14" x14ac:dyDescent="0.2">
      <c r="B5" s="104"/>
      <c r="C5" s="20"/>
      <c r="D5" s="21"/>
      <c r="E5" s="113"/>
      <c r="F5" s="25" t="s">
        <v>137</v>
      </c>
      <c r="G5" s="26"/>
      <c r="H5" s="27"/>
      <c r="I5" s="113" t="s">
        <v>0</v>
      </c>
      <c r="J5" s="177"/>
      <c r="K5" s="23" t="s">
        <v>138</v>
      </c>
      <c r="L5" s="113"/>
      <c r="M5" s="113" t="s">
        <v>80</v>
      </c>
      <c r="N5" s="21"/>
    </row>
    <row r="6" spans="2:14" x14ac:dyDescent="0.2">
      <c r="B6" s="89"/>
      <c r="C6" s="16" t="s">
        <v>139</v>
      </c>
      <c r="D6" s="30" t="s">
        <v>0</v>
      </c>
      <c r="E6" s="116" t="s">
        <v>89</v>
      </c>
      <c r="F6" s="32" t="s">
        <v>140</v>
      </c>
      <c r="G6" s="32" t="s">
        <v>141</v>
      </c>
      <c r="H6" s="178" t="s">
        <v>142</v>
      </c>
      <c r="I6" s="116" t="s">
        <v>143</v>
      </c>
      <c r="J6" s="179"/>
      <c r="K6" s="32" t="s">
        <v>144</v>
      </c>
      <c r="L6" s="116" t="s">
        <v>145</v>
      </c>
      <c r="M6" s="116" t="s">
        <v>146</v>
      </c>
      <c r="N6" s="180"/>
    </row>
    <row r="7" spans="2:14" x14ac:dyDescent="0.2">
      <c r="B7" s="89"/>
      <c r="D7" s="30"/>
      <c r="E7" s="116" t="s">
        <v>97</v>
      </c>
      <c r="F7" s="32" t="s">
        <v>147</v>
      </c>
      <c r="G7" s="32" t="s">
        <v>148</v>
      </c>
      <c r="H7" s="178" t="s">
        <v>149</v>
      </c>
      <c r="I7" s="116"/>
      <c r="J7" s="179"/>
      <c r="K7" s="32" t="s">
        <v>150</v>
      </c>
      <c r="L7" s="116" t="s">
        <v>151</v>
      </c>
      <c r="M7" s="116" t="s">
        <v>152</v>
      </c>
      <c r="N7" s="180"/>
    </row>
    <row r="8" spans="2:14" ht="4.5" customHeight="1" x14ac:dyDescent="0.2">
      <c r="B8" s="89"/>
      <c r="D8" s="30"/>
      <c r="E8" s="116"/>
      <c r="F8" s="32"/>
      <c r="G8" s="32"/>
      <c r="I8" s="116"/>
      <c r="J8" s="179"/>
      <c r="K8" s="32"/>
      <c r="L8" s="116"/>
      <c r="M8" s="116"/>
      <c r="N8" s="180"/>
    </row>
    <row r="9" spans="2:14" x14ac:dyDescent="0.2">
      <c r="B9" s="89" t="s">
        <v>58</v>
      </c>
      <c r="D9" s="30"/>
      <c r="E9" s="118" t="s">
        <v>98</v>
      </c>
      <c r="F9" s="32" t="s">
        <v>99</v>
      </c>
      <c r="G9" s="32" t="s">
        <v>99</v>
      </c>
      <c r="H9" s="32" t="s">
        <v>99</v>
      </c>
      <c r="I9" s="118" t="s">
        <v>98</v>
      </c>
      <c r="J9" s="181"/>
      <c r="K9" s="32" t="s">
        <v>99</v>
      </c>
      <c r="L9" s="179" t="s">
        <v>99</v>
      </c>
      <c r="M9" s="182" t="s">
        <v>100</v>
      </c>
      <c r="N9" s="183"/>
    </row>
    <row r="10" spans="2:14" x14ac:dyDescent="0.2">
      <c r="B10" s="105"/>
      <c r="C10" s="17"/>
      <c r="D10" s="36"/>
      <c r="E10" s="25" t="s">
        <v>101</v>
      </c>
      <c r="F10" s="38" t="s">
        <v>20</v>
      </c>
      <c r="G10" s="38" t="s">
        <v>21</v>
      </c>
      <c r="H10" s="38" t="s">
        <v>55</v>
      </c>
      <c r="I10" s="25" t="s">
        <v>23</v>
      </c>
      <c r="J10" s="26"/>
      <c r="K10" s="38" t="s">
        <v>24</v>
      </c>
      <c r="L10" s="25" t="s">
        <v>102</v>
      </c>
      <c r="M10" s="25" t="s">
        <v>103</v>
      </c>
      <c r="N10" s="184"/>
    </row>
    <row r="11" spans="2:14" x14ac:dyDescent="0.2">
      <c r="B11" s="89" t="s">
        <v>104</v>
      </c>
      <c r="C11" s="30"/>
      <c r="D11" s="33"/>
      <c r="E11" s="22"/>
      <c r="F11" s="32"/>
      <c r="G11" s="32"/>
      <c r="H11" s="32"/>
      <c r="I11" s="31"/>
      <c r="J11" s="185"/>
      <c r="K11" s="32"/>
      <c r="L11" s="22"/>
      <c r="M11" s="22"/>
      <c r="N11" s="186"/>
    </row>
    <row r="12" spans="2:14" x14ac:dyDescent="0.2">
      <c r="B12" s="89"/>
      <c r="C12" s="17" t="s">
        <v>105</v>
      </c>
      <c r="D12" s="92">
        <v>1</v>
      </c>
      <c r="E12" s="122">
        <v>1018184</v>
      </c>
      <c r="F12" s="122">
        <v>33</v>
      </c>
      <c r="G12" s="122">
        <v>86970</v>
      </c>
      <c r="H12" s="122">
        <v>0</v>
      </c>
      <c r="I12" s="122"/>
      <c r="J12" s="123">
        <v>-926</v>
      </c>
      <c r="K12" s="122">
        <v>22353</v>
      </c>
      <c r="L12" s="122">
        <f>E12-F12-G12-H12+J12-K12-M12</f>
        <v>-1170</v>
      </c>
      <c r="M12" s="122">
        <v>909072</v>
      </c>
      <c r="N12" s="188"/>
    </row>
    <row r="13" spans="2:14" x14ac:dyDescent="0.2">
      <c r="B13" s="89"/>
      <c r="C13" s="17" t="s">
        <v>106</v>
      </c>
      <c r="D13" s="38">
        <v>2</v>
      </c>
      <c r="E13" s="122">
        <v>1808904</v>
      </c>
      <c r="F13" s="122">
        <v>81177</v>
      </c>
      <c r="G13" s="122">
        <v>167027</v>
      </c>
      <c r="H13" s="122">
        <v>0</v>
      </c>
      <c r="I13" s="122"/>
      <c r="J13" s="123">
        <v>5442</v>
      </c>
      <c r="K13" s="122">
        <v>-116156</v>
      </c>
      <c r="L13" s="122">
        <f t="shared" ref="L13:L19" si="0">E13-F13-G13-H13+J13-K13-M13</f>
        <v>-31596</v>
      </c>
      <c r="M13" s="122">
        <v>1713894</v>
      </c>
      <c r="N13" s="188" t="s">
        <v>123</v>
      </c>
    </row>
    <row r="14" spans="2:14" x14ac:dyDescent="0.2">
      <c r="B14" s="89"/>
      <c r="C14" s="17" t="s">
        <v>107</v>
      </c>
      <c r="D14" s="38">
        <v>3</v>
      </c>
      <c r="E14" s="122">
        <v>277512</v>
      </c>
      <c r="F14" s="122">
        <v>5660</v>
      </c>
      <c r="G14" s="122">
        <v>98711</v>
      </c>
      <c r="H14" s="122">
        <v>0</v>
      </c>
      <c r="I14" s="122"/>
      <c r="J14" s="123">
        <v>-4881</v>
      </c>
      <c r="K14" s="122">
        <v>-23982</v>
      </c>
      <c r="L14" s="122">
        <f t="shared" si="0"/>
        <v>-8219</v>
      </c>
      <c r="M14" s="122">
        <v>200461</v>
      </c>
      <c r="N14" s="188"/>
    </row>
    <row r="15" spans="2:14" x14ac:dyDescent="0.2">
      <c r="B15" s="89"/>
      <c r="C15" s="17" t="s">
        <v>108</v>
      </c>
      <c r="D15" s="38">
        <v>4</v>
      </c>
      <c r="E15" s="122">
        <v>4093381</v>
      </c>
      <c r="F15" s="122">
        <v>81776</v>
      </c>
      <c r="G15" s="122">
        <v>649931</v>
      </c>
      <c r="H15" s="122">
        <v>0</v>
      </c>
      <c r="I15" s="122"/>
      <c r="J15" s="123">
        <v>-133990</v>
      </c>
      <c r="K15" s="122">
        <v>-68566</v>
      </c>
      <c r="L15" s="122">
        <f t="shared" si="0"/>
        <v>-16161</v>
      </c>
      <c r="M15" s="122">
        <v>3312411</v>
      </c>
      <c r="N15" s="188"/>
    </row>
    <row r="16" spans="2:14" x14ac:dyDescent="0.2">
      <c r="B16" s="89"/>
      <c r="C16" s="17" t="s">
        <v>109</v>
      </c>
      <c r="D16" s="38">
        <v>5</v>
      </c>
      <c r="E16" s="122">
        <v>897430</v>
      </c>
      <c r="F16" s="122">
        <v>43545</v>
      </c>
      <c r="G16" s="122">
        <v>9120</v>
      </c>
      <c r="H16" s="122">
        <v>58309</v>
      </c>
      <c r="I16" s="122"/>
      <c r="J16" s="123">
        <v>171808</v>
      </c>
      <c r="K16" s="122">
        <v>-18914</v>
      </c>
      <c r="L16" s="122">
        <f t="shared" si="0"/>
        <v>-138210</v>
      </c>
      <c r="M16" s="122">
        <v>1115388</v>
      </c>
      <c r="N16" s="188"/>
    </row>
    <row r="17" spans="2:14" x14ac:dyDescent="0.2">
      <c r="B17" s="89"/>
      <c r="C17" s="17" t="s">
        <v>110</v>
      </c>
      <c r="D17" s="38">
        <v>6</v>
      </c>
      <c r="E17" s="122">
        <v>97118</v>
      </c>
      <c r="F17" s="122">
        <v>195</v>
      </c>
      <c r="G17" s="122">
        <v>518</v>
      </c>
      <c r="H17" s="122">
        <v>0</v>
      </c>
      <c r="I17" s="122"/>
      <c r="J17" s="123">
        <v>-30834</v>
      </c>
      <c r="K17" s="122">
        <v>17726</v>
      </c>
      <c r="L17" s="122">
        <f t="shared" si="0"/>
        <v>-8062</v>
      </c>
      <c r="M17" s="122">
        <v>55907</v>
      </c>
      <c r="N17" s="188"/>
    </row>
    <row r="18" spans="2:14" x14ac:dyDescent="0.2">
      <c r="B18" s="89"/>
      <c r="C18" s="17" t="s">
        <v>111</v>
      </c>
      <c r="D18" s="38">
        <v>7</v>
      </c>
      <c r="E18" s="122">
        <v>358695</v>
      </c>
      <c r="F18" s="122">
        <v>34082</v>
      </c>
      <c r="G18" s="122">
        <v>203811</v>
      </c>
      <c r="H18" s="122">
        <v>67806</v>
      </c>
      <c r="I18" s="122"/>
      <c r="J18" s="123">
        <v>63935</v>
      </c>
      <c r="K18" s="122">
        <v>78028</v>
      </c>
      <c r="L18" s="122">
        <f t="shared" si="0"/>
        <v>-1748</v>
      </c>
      <c r="M18" s="122">
        <v>40651</v>
      </c>
      <c r="N18" s="188" t="s">
        <v>123</v>
      </c>
    </row>
    <row r="19" spans="2:14" x14ac:dyDescent="0.2">
      <c r="B19" s="105"/>
      <c r="C19" s="17" t="s">
        <v>112</v>
      </c>
      <c r="D19" s="38">
        <v>8</v>
      </c>
      <c r="E19" s="122">
        <v>174086</v>
      </c>
      <c r="F19" s="122">
        <v>6139</v>
      </c>
      <c r="G19" s="122">
        <v>54938</v>
      </c>
      <c r="H19" s="122">
        <v>0</v>
      </c>
      <c r="I19" s="122"/>
      <c r="J19" s="123">
        <v>-44505</v>
      </c>
      <c r="K19" s="122">
        <v>5506</v>
      </c>
      <c r="L19" s="122">
        <f t="shared" si="0"/>
        <v>1001</v>
      </c>
      <c r="M19" s="122">
        <v>61997</v>
      </c>
      <c r="N19" s="188"/>
    </row>
    <row r="20" spans="2:14" ht="3.95" customHeight="1" x14ac:dyDescent="0.2">
      <c r="B20" s="105"/>
      <c r="C20" s="17"/>
      <c r="D20" s="38"/>
      <c r="E20" s="122"/>
      <c r="F20" s="93"/>
      <c r="G20" s="93"/>
      <c r="H20" s="93"/>
      <c r="I20" s="122"/>
      <c r="J20" s="187"/>
      <c r="K20" s="93"/>
      <c r="L20" s="122"/>
      <c r="M20" s="122"/>
      <c r="N20" s="188"/>
    </row>
    <row r="21" spans="2:14" x14ac:dyDescent="0.2">
      <c r="B21" s="89" t="s">
        <v>113</v>
      </c>
      <c r="D21" s="23"/>
      <c r="E21" s="124" t="s">
        <v>0</v>
      </c>
      <c r="F21" s="91"/>
      <c r="G21" s="91"/>
      <c r="H21" s="91"/>
      <c r="I21" s="124"/>
      <c r="J21" s="11"/>
      <c r="K21" s="91"/>
      <c r="L21" s="124"/>
      <c r="M21" s="124"/>
      <c r="N21" s="189"/>
    </row>
    <row r="22" spans="2:14" x14ac:dyDescent="0.2">
      <c r="B22" s="89"/>
      <c r="C22" s="17" t="s">
        <v>114</v>
      </c>
      <c r="D22" s="92">
        <v>9</v>
      </c>
      <c r="E22" s="122">
        <v>295359</v>
      </c>
      <c r="F22" s="122">
        <v>845</v>
      </c>
      <c r="G22" s="122">
        <v>29225</v>
      </c>
      <c r="H22" s="122">
        <v>0</v>
      </c>
      <c r="I22" s="122"/>
      <c r="J22" s="123">
        <v>0</v>
      </c>
      <c r="K22" s="122">
        <v>-3323</v>
      </c>
      <c r="L22" s="122">
        <f t="shared" ref="L22:L34" si="1">E22-F22-G22-H22+J22-K22-M22</f>
        <v>-3025</v>
      </c>
      <c r="M22" s="122">
        <v>271637</v>
      </c>
      <c r="N22" s="188"/>
    </row>
    <row r="23" spans="2:14" x14ac:dyDescent="0.2">
      <c r="B23" s="89"/>
      <c r="C23" s="17" t="s">
        <v>115</v>
      </c>
      <c r="D23" s="38">
        <v>10</v>
      </c>
      <c r="E23" s="122">
        <v>26963</v>
      </c>
      <c r="F23" s="122">
        <v>0</v>
      </c>
      <c r="G23" s="122">
        <v>0</v>
      </c>
      <c r="H23" s="122">
        <v>0</v>
      </c>
      <c r="I23" s="122"/>
      <c r="J23" s="123">
        <v>92</v>
      </c>
      <c r="K23" s="122">
        <v>420</v>
      </c>
      <c r="L23" s="122">
        <f t="shared" si="1"/>
        <v>2410</v>
      </c>
      <c r="M23" s="122">
        <v>24225</v>
      </c>
      <c r="N23" s="188"/>
    </row>
    <row r="24" spans="2:14" x14ac:dyDescent="0.2">
      <c r="B24" s="89"/>
      <c r="C24" s="17" t="s">
        <v>116</v>
      </c>
      <c r="D24" s="38">
        <v>11</v>
      </c>
      <c r="E24" s="122">
        <v>42344</v>
      </c>
      <c r="F24" s="122">
        <v>1973</v>
      </c>
      <c r="G24" s="122">
        <v>13883</v>
      </c>
      <c r="H24" s="122">
        <v>0</v>
      </c>
      <c r="I24" s="122"/>
      <c r="J24" s="123">
        <v>0</v>
      </c>
      <c r="K24" s="122">
        <v>1311</v>
      </c>
      <c r="L24" s="122">
        <f t="shared" si="1"/>
        <v>3625</v>
      </c>
      <c r="M24" s="122">
        <v>21552</v>
      </c>
      <c r="N24" s="188"/>
    </row>
    <row r="25" spans="2:14" x14ac:dyDescent="0.2">
      <c r="B25" s="89"/>
      <c r="C25" s="17" t="s">
        <v>117</v>
      </c>
      <c r="D25" s="38">
        <v>12</v>
      </c>
      <c r="E25" s="122">
        <v>11403</v>
      </c>
      <c r="F25" s="122">
        <v>982</v>
      </c>
      <c r="G25" s="122">
        <v>2575</v>
      </c>
      <c r="H25" s="122">
        <v>0</v>
      </c>
      <c r="I25" s="122"/>
      <c r="J25" s="123">
        <v>-42</v>
      </c>
      <c r="K25" s="122">
        <v>-873</v>
      </c>
      <c r="L25" s="122">
        <f t="shared" si="1"/>
        <v>-1396</v>
      </c>
      <c r="M25" s="122">
        <v>10073</v>
      </c>
      <c r="N25" s="188"/>
    </row>
    <row r="26" spans="2:14" x14ac:dyDescent="0.2">
      <c r="B26" s="89"/>
      <c r="C26" s="17" t="s">
        <v>118</v>
      </c>
      <c r="D26" s="38">
        <v>13</v>
      </c>
      <c r="E26" s="122">
        <v>372</v>
      </c>
      <c r="F26" s="122">
        <v>0</v>
      </c>
      <c r="G26" s="122">
        <v>102</v>
      </c>
      <c r="H26" s="122">
        <v>0</v>
      </c>
      <c r="I26" s="122"/>
      <c r="J26" s="123">
        <v>-1</v>
      </c>
      <c r="K26" s="122">
        <v>-360</v>
      </c>
      <c r="L26" s="122">
        <f t="shared" si="1"/>
        <v>2</v>
      </c>
      <c r="M26" s="122">
        <v>627</v>
      </c>
      <c r="N26" s="188"/>
    </row>
    <row r="27" spans="2:14" x14ac:dyDescent="0.2">
      <c r="B27" s="89"/>
      <c r="C27" s="17" t="s">
        <v>119</v>
      </c>
      <c r="D27" s="38">
        <v>14</v>
      </c>
      <c r="E27" s="122">
        <v>0</v>
      </c>
      <c r="F27" s="122">
        <v>0</v>
      </c>
      <c r="G27" s="122">
        <v>0</v>
      </c>
      <c r="H27" s="122">
        <v>0</v>
      </c>
      <c r="I27" s="122"/>
      <c r="J27" s="123">
        <v>0</v>
      </c>
      <c r="K27" s="122">
        <v>0</v>
      </c>
      <c r="L27" s="122">
        <f t="shared" si="1"/>
        <v>0</v>
      </c>
      <c r="M27" s="122">
        <v>0</v>
      </c>
      <c r="N27" s="188"/>
    </row>
    <row r="28" spans="2:14" x14ac:dyDescent="0.2">
      <c r="B28" s="89"/>
      <c r="C28" s="17" t="s">
        <v>120</v>
      </c>
      <c r="D28" s="38">
        <v>15</v>
      </c>
      <c r="E28" s="122">
        <v>988427</v>
      </c>
      <c r="F28" s="122">
        <v>36339</v>
      </c>
      <c r="G28" s="122">
        <v>82027</v>
      </c>
      <c r="H28" s="122">
        <v>0</v>
      </c>
      <c r="I28" s="122"/>
      <c r="J28" s="123">
        <v>-14369</v>
      </c>
      <c r="K28" s="122">
        <v>-15568</v>
      </c>
      <c r="L28" s="122">
        <f t="shared" si="1"/>
        <v>-1058</v>
      </c>
      <c r="M28" s="122">
        <v>872318</v>
      </c>
      <c r="N28" s="188"/>
    </row>
    <row r="29" spans="2:14" x14ac:dyDescent="0.2">
      <c r="B29" s="89"/>
      <c r="C29" s="17" t="s">
        <v>121</v>
      </c>
      <c r="D29" s="38">
        <v>16</v>
      </c>
      <c r="E29" s="122">
        <v>5548</v>
      </c>
      <c r="F29" s="122">
        <v>5341</v>
      </c>
      <c r="G29" s="122">
        <v>3</v>
      </c>
      <c r="H29" s="122">
        <v>0</v>
      </c>
      <c r="I29" s="122"/>
      <c r="J29" s="123">
        <v>0</v>
      </c>
      <c r="K29" s="122">
        <v>-17</v>
      </c>
      <c r="L29" s="122">
        <f t="shared" si="1"/>
        <v>-184</v>
      </c>
      <c r="M29" s="122">
        <v>405</v>
      </c>
      <c r="N29" s="188"/>
    </row>
    <row r="30" spans="2:14" x14ac:dyDescent="0.2">
      <c r="B30" s="89"/>
      <c r="C30" s="17" t="s">
        <v>122</v>
      </c>
      <c r="D30" s="38">
        <v>17</v>
      </c>
      <c r="E30" s="122">
        <v>164708</v>
      </c>
      <c r="F30" s="122">
        <v>39460</v>
      </c>
      <c r="G30" s="122">
        <v>58106</v>
      </c>
      <c r="H30" s="122">
        <v>0</v>
      </c>
      <c r="I30" s="122"/>
      <c r="J30" s="123">
        <v>-3971</v>
      </c>
      <c r="K30" s="122">
        <v>9983</v>
      </c>
      <c r="L30" s="122">
        <f t="shared" si="1"/>
        <v>-16322</v>
      </c>
      <c r="M30" s="122">
        <v>69510</v>
      </c>
      <c r="N30" s="188"/>
    </row>
    <row r="31" spans="2:14" x14ac:dyDescent="0.2">
      <c r="B31" s="89"/>
      <c r="C31" s="17" t="s">
        <v>124</v>
      </c>
      <c r="D31" s="38">
        <v>18</v>
      </c>
      <c r="E31" s="122">
        <v>343161</v>
      </c>
      <c r="F31" s="122">
        <v>22784</v>
      </c>
      <c r="G31" s="122">
        <v>112107</v>
      </c>
      <c r="H31" s="122">
        <v>0</v>
      </c>
      <c r="I31" s="122"/>
      <c r="J31" s="123">
        <v>1638</v>
      </c>
      <c r="K31" s="122">
        <v>-29227</v>
      </c>
      <c r="L31" s="122">
        <f t="shared" si="1"/>
        <v>-4790</v>
      </c>
      <c r="M31" s="122">
        <v>243925</v>
      </c>
      <c r="N31" s="188"/>
    </row>
    <row r="32" spans="2:14" x14ac:dyDescent="0.2">
      <c r="B32" s="89"/>
      <c r="C32" s="17" t="s">
        <v>125</v>
      </c>
      <c r="D32" s="38">
        <v>19</v>
      </c>
      <c r="E32" s="122">
        <v>127256</v>
      </c>
      <c r="F32" s="122">
        <v>716</v>
      </c>
      <c r="G32" s="122">
        <v>72304</v>
      </c>
      <c r="H32" s="122">
        <v>0</v>
      </c>
      <c r="I32" s="122"/>
      <c r="J32" s="123">
        <v>0</v>
      </c>
      <c r="K32" s="122">
        <v>-2620</v>
      </c>
      <c r="L32" s="122">
        <f t="shared" si="1"/>
        <v>-453</v>
      </c>
      <c r="M32" s="122">
        <v>57309</v>
      </c>
      <c r="N32" s="188"/>
    </row>
    <row r="33" spans="2:14" x14ac:dyDescent="0.2">
      <c r="B33" s="89"/>
      <c r="C33" s="17" t="s">
        <v>126</v>
      </c>
      <c r="D33" s="38">
        <v>20</v>
      </c>
      <c r="E33" s="122">
        <v>32336</v>
      </c>
      <c r="F33" s="122">
        <v>3348</v>
      </c>
      <c r="G33" s="122">
        <v>9480</v>
      </c>
      <c r="H33" s="122">
        <v>0</v>
      </c>
      <c r="I33" s="122"/>
      <c r="J33" s="123">
        <v>476</v>
      </c>
      <c r="K33" s="122">
        <v>3977</v>
      </c>
      <c r="L33" s="122">
        <f t="shared" si="1"/>
        <v>3924</v>
      </c>
      <c r="M33" s="122">
        <v>12083</v>
      </c>
      <c r="N33" s="188"/>
    </row>
    <row r="34" spans="2:14" x14ac:dyDescent="0.2">
      <c r="B34" s="89"/>
      <c r="C34" s="17" t="s">
        <v>127</v>
      </c>
      <c r="D34" s="38">
        <v>21</v>
      </c>
      <c r="E34" s="122">
        <v>114410</v>
      </c>
      <c r="F34" s="122">
        <v>10</v>
      </c>
      <c r="G34" s="122">
        <v>6037</v>
      </c>
      <c r="H34" s="122">
        <v>0</v>
      </c>
      <c r="I34" s="122"/>
      <c r="J34" s="123">
        <v>-9872</v>
      </c>
      <c r="K34" s="122">
        <v>15236</v>
      </c>
      <c r="L34" s="122">
        <f t="shared" si="1"/>
        <v>-22132</v>
      </c>
      <c r="M34" s="122">
        <v>105387</v>
      </c>
      <c r="N34" s="188"/>
    </row>
    <row r="35" spans="2:14" x14ac:dyDescent="0.2">
      <c r="B35" s="82" t="s">
        <v>128</v>
      </c>
      <c r="C35" s="132"/>
      <c r="D35" s="133">
        <v>22</v>
      </c>
      <c r="E35" s="127">
        <f>SUM(E12:E34)</f>
        <v>10877597</v>
      </c>
      <c r="F35" s="127">
        <f>SUM(F12:F34)</f>
        <v>364405</v>
      </c>
      <c r="G35" s="127">
        <f>SUM(G12:G34)</f>
        <v>1656875</v>
      </c>
      <c r="H35" s="127">
        <f>SUM(H12:H34)</f>
        <v>126115</v>
      </c>
      <c r="I35" s="127"/>
      <c r="J35" s="128">
        <f>SUM(J12:J34)</f>
        <v>0</v>
      </c>
      <c r="K35" s="129">
        <f>SUM(K12:K34)</f>
        <v>-125066</v>
      </c>
      <c r="L35" s="129">
        <f>SUM(L12:L34)</f>
        <v>-243564</v>
      </c>
      <c r="M35" s="127">
        <f>SUM(M12:M34)</f>
        <v>9098832</v>
      </c>
      <c r="N35" s="111"/>
    </row>
    <row r="36" spans="2:14" x14ac:dyDescent="0.2">
      <c r="I36" s="23"/>
      <c r="J36" s="29" t="s">
        <v>153</v>
      </c>
      <c r="M36" s="190"/>
      <c r="N36" s="21"/>
    </row>
    <row r="37" spans="2:14" x14ac:dyDescent="0.2">
      <c r="I37" s="191" t="s">
        <v>49</v>
      </c>
      <c r="J37" s="29"/>
      <c r="K37" s="17" t="s">
        <v>154</v>
      </c>
      <c r="L37" s="17"/>
      <c r="M37" s="122">
        <v>445654</v>
      </c>
      <c r="N37" s="36"/>
    </row>
    <row r="38" spans="2:14" x14ac:dyDescent="0.2">
      <c r="C38" s="67" t="s">
        <v>155</v>
      </c>
      <c r="I38" s="191" t="s">
        <v>49</v>
      </c>
      <c r="J38" s="29"/>
      <c r="K38" s="9" t="s">
        <v>156</v>
      </c>
      <c r="M38" s="122">
        <v>39937</v>
      </c>
      <c r="N38" s="36"/>
    </row>
    <row r="39" spans="2:14" x14ac:dyDescent="0.2">
      <c r="C39" s="67" t="s">
        <v>349</v>
      </c>
      <c r="I39" s="85" t="s">
        <v>35</v>
      </c>
      <c r="J39" s="82" t="s">
        <v>158</v>
      </c>
      <c r="K39" s="192"/>
      <c r="L39" s="83"/>
      <c r="M39" s="127">
        <f>M35-M37-M38</f>
        <v>8613241</v>
      </c>
      <c r="N39" s="111"/>
    </row>
    <row r="40" spans="2:14" x14ac:dyDescent="0.2"/>
    <row r="41" spans="2:14" x14ac:dyDescent="0.2"/>
    <row r="42" spans="2:14" x14ac:dyDescent="0.2"/>
  </sheetData>
  <phoneticPr fontId="0" type="noConversion"/>
  <hyperlinks>
    <hyperlink ref="M1" location="Inhalt!F24" display="Inhalt!F24"/>
  </hyperlinks>
  <printOptions horizontalCentered="1"/>
  <pageMargins left="0" right="0" top="1.17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B1:N39"/>
  <sheetViews>
    <sheetView showRowColHeaders="0" zoomScale="87" workbookViewId="0">
      <selection activeCell="J1" sqref="J1"/>
    </sheetView>
  </sheetViews>
  <sheetFormatPr baseColWidth="10" defaultColWidth="0" defaultRowHeight="12.75" zeroHeight="1" x14ac:dyDescent="0.2"/>
  <cols>
    <col min="1" max="1" width="2.7109375" style="9" customWidth="1"/>
    <col min="2" max="2" width="2.28515625" style="9" customWidth="1"/>
    <col min="3" max="3" width="26.7109375" style="9" customWidth="1"/>
    <col min="4" max="4" width="3.28515625" style="9" customWidth="1"/>
    <col min="5" max="10" width="15.7109375" style="9" customWidth="1"/>
    <col min="11" max="11" width="9.140625" style="9" customWidth="1"/>
    <col min="12" max="16384" width="0" style="9" hidden="1"/>
  </cols>
  <sheetData>
    <row r="1" spans="2:14" ht="15.75" x14ac:dyDescent="0.25">
      <c r="B1" s="517" t="s">
        <v>369</v>
      </c>
      <c r="C1" s="6"/>
      <c r="D1" s="6"/>
      <c r="E1" s="6"/>
      <c r="F1" s="6"/>
      <c r="G1" s="6"/>
      <c r="H1" s="6"/>
      <c r="I1" s="6"/>
      <c r="J1" s="477" t="str">
        <f>INDEX(rP1.Inhalte,22,1)</f>
        <v>zurück zum Inhaltsverzeichnis</v>
      </c>
      <c r="M1"/>
      <c r="N1"/>
    </row>
    <row r="2" spans="2:14" ht="5.0999999999999996" customHeight="1" x14ac:dyDescent="0.2"/>
    <row r="3" spans="2:14" x14ac:dyDescent="0.2">
      <c r="B3" s="9" t="s">
        <v>159</v>
      </c>
      <c r="I3" s="9" t="s">
        <v>130</v>
      </c>
    </row>
    <row r="4" spans="2:14" ht="5.0999999999999996" customHeight="1" x14ac:dyDescent="0.2">
      <c r="C4" s="17"/>
      <c r="D4" s="17"/>
      <c r="E4" s="18"/>
      <c r="F4" s="18"/>
      <c r="G4" s="18"/>
      <c r="H4" s="18"/>
      <c r="I4" s="17"/>
    </row>
    <row r="5" spans="2:14" x14ac:dyDescent="0.2">
      <c r="B5" s="104"/>
      <c r="C5" s="20"/>
      <c r="D5" s="21"/>
      <c r="E5" s="22" t="s">
        <v>0</v>
      </c>
      <c r="F5" s="23" t="s">
        <v>0</v>
      </c>
      <c r="G5" s="24" t="s">
        <v>0</v>
      </c>
      <c r="H5" s="25" t="s">
        <v>8</v>
      </c>
      <c r="I5" s="26"/>
      <c r="J5" s="27"/>
    </row>
    <row r="6" spans="2:14" x14ac:dyDescent="0.2">
      <c r="B6" s="89"/>
      <c r="C6" s="9" t="s">
        <v>9</v>
      </c>
      <c r="D6" s="30" t="s">
        <v>0</v>
      </c>
      <c r="E6" s="32" t="s">
        <v>160</v>
      </c>
      <c r="F6" s="32" t="s">
        <v>10</v>
      </c>
      <c r="G6" s="32" t="s">
        <v>11</v>
      </c>
      <c r="H6" s="23" t="s">
        <v>12</v>
      </c>
      <c r="I6" s="32" t="s">
        <v>12</v>
      </c>
      <c r="J6" s="32" t="s">
        <v>11</v>
      </c>
    </row>
    <row r="7" spans="2:14" x14ac:dyDescent="0.2">
      <c r="B7" s="89"/>
      <c r="D7" s="30"/>
      <c r="E7" s="32" t="s">
        <v>0</v>
      </c>
      <c r="F7" s="32" t="s">
        <v>13</v>
      </c>
      <c r="G7" s="32" t="s">
        <v>14</v>
      </c>
      <c r="H7" s="32" t="s">
        <v>15</v>
      </c>
      <c r="I7" s="32" t="s">
        <v>15</v>
      </c>
      <c r="J7" s="32" t="s">
        <v>131</v>
      </c>
    </row>
    <row r="8" spans="2:14" x14ac:dyDescent="0.2">
      <c r="B8" s="89" t="s">
        <v>58</v>
      </c>
      <c r="D8" s="30"/>
      <c r="E8" s="92" t="s">
        <v>0</v>
      </c>
      <c r="F8" s="32"/>
      <c r="G8" s="32" t="s">
        <v>132</v>
      </c>
      <c r="H8" s="92" t="s">
        <v>0</v>
      </c>
      <c r="I8" s="32" t="s">
        <v>13</v>
      </c>
      <c r="J8" s="32" t="s">
        <v>132</v>
      </c>
    </row>
    <row r="9" spans="2:14" x14ac:dyDescent="0.2">
      <c r="B9" s="105"/>
      <c r="C9" s="17"/>
      <c r="D9" s="36"/>
      <c r="E9" s="38" t="s">
        <v>161</v>
      </c>
      <c r="F9" s="38" t="s">
        <v>20</v>
      </c>
      <c r="G9" s="38" t="s">
        <v>21</v>
      </c>
      <c r="H9" s="38" t="s">
        <v>55</v>
      </c>
      <c r="I9" s="38" t="s">
        <v>23</v>
      </c>
      <c r="J9" s="38" t="s">
        <v>24</v>
      </c>
    </row>
    <row r="10" spans="2:14" x14ac:dyDescent="0.2">
      <c r="B10" s="89" t="s">
        <v>104</v>
      </c>
      <c r="C10" s="30"/>
      <c r="D10" s="33"/>
      <c r="E10" s="32"/>
      <c r="F10" s="32"/>
      <c r="G10" s="32"/>
      <c r="H10" s="32"/>
      <c r="I10" s="32"/>
      <c r="J10" s="32"/>
    </row>
    <row r="11" spans="2:14" x14ac:dyDescent="0.2">
      <c r="B11" s="89"/>
      <c r="C11" s="17" t="s">
        <v>105</v>
      </c>
      <c r="D11" s="92">
        <v>1</v>
      </c>
      <c r="E11" s="93">
        <v>87003</v>
      </c>
      <c r="F11" s="93">
        <v>53524</v>
      </c>
      <c r="G11" s="355">
        <f t="shared" ref="G11:G18" si="0">IF(AND(F11&gt; 0,E11&gt;0,E11&lt;=F11*6),E11/F11*100-100,"-")</f>
        <v>62.549510499962622</v>
      </c>
      <c r="H11" s="93">
        <v>448736</v>
      </c>
      <c r="I11" s="93">
        <v>401684</v>
      </c>
      <c r="J11" s="355">
        <f t="shared" ref="J11:J18" si="1">IF(AND(I11&gt; 0,H11&gt;0,H11&lt;=I11*6),H11/I11*100-100,"-")</f>
        <v>11.713685384531118</v>
      </c>
    </row>
    <row r="12" spans="2:14" x14ac:dyDescent="0.2">
      <c r="B12" s="89"/>
      <c r="C12" s="17" t="s">
        <v>106</v>
      </c>
      <c r="D12" s="38">
        <v>2</v>
      </c>
      <c r="E12" s="93">
        <v>248204</v>
      </c>
      <c r="F12" s="93">
        <v>285699</v>
      </c>
      <c r="G12" s="355">
        <f t="shared" si="0"/>
        <v>-13.123952131439026</v>
      </c>
      <c r="H12" s="93">
        <v>2339028</v>
      </c>
      <c r="I12" s="93">
        <v>2038584</v>
      </c>
      <c r="J12" s="355">
        <f t="shared" si="1"/>
        <v>14.73787687924559</v>
      </c>
    </row>
    <row r="13" spans="2:14" x14ac:dyDescent="0.2">
      <c r="B13" s="89"/>
      <c r="C13" s="17" t="s">
        <v>107</v>
      </c>
      <c r="D13" s="38">
        <v>3</v>
      </c>
      <c r="E13" s="93">
        <v>104371</v>
      </c>
      <c r="F13" s="93">
        <v>251379</v>
      </c>
      <c r="G13" s="355">
        <f t="shared" si="0"/>
        <v>-58.480620895142394</v>
      </c>
      <c r="H13" s="93">
        <v>1707131</v>
      </c>
      <c r="I13" s="93">
        <v>1928974</v>
      </c>
      <c r="J13" s="355">
        <f t="shared" si="1"/>
        <v>-11.500569732925385</v>
      </c>
    </row>
    <row r="14" spans="2:14" x14ac:dyDescent="0.2">
      <c r="B14" s="89"/>
      <c r="C14" s="17" t="s">
        <v>108</v>
      </c>
      <c r="D14" s="38">
        <v>4</v>
      </c>
      <c r="E14" s="93">
        <v>731707</v>
      </c>
      <c r="F14" s="93">
        <v>696755</v>
      </c>
      <c r="G14" s="355">
        <f t="shared" si="0"/>
        <v>5.0163974424295361</v>
      </c>
      <c r="H14" s="93">
        <v>6357530</v>
      </c>
      <c r="I14" s="93">
        <v>5056697</v>
      </c>
      <c r="J14" s="355">
        <f t="shared" si="1"/>
        <v>25.724954451492749</v>
      </c>
    </row>
    <row r="15" spans="2:14" x14ac:dyDescent="0.2">
      <c r="B15" s="89"/>
      <c r="C15" s="17" t="s">
        <v>109</v>
      </c>
      <c r="D15" s="38">
        <v>5</v>
      </c>
      <c r="E15" s="93">
        <v>52665</v>
      </c>
      <c r="F15" s="93">
        <v>107795</v>
      </c>
      <c r="G15" s="355">
        <f t="shared" si="0"/>
        <v>-51.143373996938635</v>
      </c>
      <c r="H15" s="93">
        <v>720815</v>
      </c>
      <c r="I15" s="93">
        <v>967817</v>
      </c>
      <c r="J15" s="355">
        <f t="shared" si="1"/>
        <v>-25.521560377633378</v>
      </c>
    </row>
    <row r="16" spans="2:14" x14ac:dyDescent="0.2">
      <c r="B16" s="89"/>
      <c r="C16" s="17" t="s">
        <v>110</v>
      </c>
      <c r="D16" s="38">
        <v>6</v>
      </c>
      <c r="E16" s="93">
        <v>713</v>
      </c>
      <c r="F16" s="93">
        <v>2294</v>
      </c>
      <c r="G16" s="355">
        <f t="shared" si="0"/>
        <v>-68.918918918918919</v>
      </c>
      <c r="H16" s="93">
        <v>9482</v>
      </c>
      <c r="I16" s="93">
        <v>51540</v>
      </c>
      <c r="J16" s="355">
        <f t="shared" si="1"/>
        <v>-81.602638727202176</v>
      </c>
    </row>
    <row r="17" spans="2:10" x14ac:dyDescent="0.2">
      <c r="B17" s="89"/>
      <c r="C17" s="17" t="s">
        <v>111</v>
      </c>
      <c r="D17" s="38">
        <v>7</v>
      </c>
      <c r="E17" s="93">
        <v>237893</v>
      </c>
      <c r="F17" s="93">
        <v>230106</v>
      </c>
      <c r="G17" s="355">
        <f t="shared" si="0"/>
        <v>3.3840925486514806</v>
      </c>
      <c r="H17" s="93">
        <v>1336974</v>
      </c>
      <c r="I17" s="93">
        <v>1596328</v>
      </c>
      <c r="J17" s="355">
        <f t="shared" si="1"/>
        <v>-16.246911662264893</v>
      </c>
    </row>
    <row r="18" spans="2:10" x14ac:dyDescent="0.2">
      <c r="B18" s="105"/>
      <c r="C18" s="17" t="s">
        <v>112</v>
      </c>
      <c r="D18" s="38">
        <v>8</v>
      </c>
      <c r="E18" s="93">
        <v>61077</v>
      </c>
      <c r="F18" s="93">
        <v>47335</v>
      </c>
      <c r="G18" s="355">
        <f t="shared" si="0"/>
        <v>29.031372134783993</v>
      </c>
      <c r="H18" s="93">
        <v>671944</v>
      </c>
      <c r="I18" s="93">
        <v>739360</v>
      </c>
      <c r="J18" s="355">
        <f t="shared" si="1"/>
        <v>-9.1181562432373937</v>
      </c>
    </row>
    <row r="19" spans="2:10" ht="3.95" customHeight="1" x14ac:dyDescent="0.2">
      <c r="B19" s="105"/>
      <c r="C19" s="17"/>
      <c r="D19" s="38"/>
      <c r="E19" s="93"/>
      <c r="F19" s="93"/>
      <c r="G19" s="46"/>
      <c r="H19" s="93"/>
      <c r="I19" s="93"/>
      <c r="J19" s="355"/>
    </row>
    <row r="20" spans="2:10" x14ac:dyDescent="0.2">
      <c r="B20" s="89" t="s">
        <v>113</v>
      </c>
      <c r="D20" s="23"/>
      <c r="E20" s="91"/>
      <c r="F20" s="91"/>
      <c r="G20" s="353"/>
      <c r="H20" s="91"/>
      <c r="I20" s="91"/>
      <c r="J20" s="356"/>
    </row>
    <row r="21" spans="2:10" x14ac:dyDescent="0.2">
      <c r="B21" s="89"/>
      <c r="C21" s="17" t="s">
        <v>114</v>
      </c>
      <c r="D21" s="92">
        <v>9</v>
      </c>
      <c r="E21" s="93">
        <v>30070</v>
      </c>
      <c r="F21" s="93">
        <v>23877</v>
      </c>
      <c r="G21" s="355">
        <f t="shared" ref="G21:G34" si="2">IF(AND(F21&gt; 0,E21&gt;0,E21&lt;=F21*6),E21/F21*100-100,"-")</f>
        <v>25.937094274825157</v>
      </c>
      <c r="H21" s="93">
        <v>197065</v>
      </c>
      <c r="I21" s="93">
        <v>189909</v>
      </c>
      <c r="J21" s="355">
        <f t="shared" ref="J21:J34" si="3">IF(AND(I21&gt; 0,H21&gt;0,H21&lt;=I21*6),H21/I21*100-100,"-")</f>
        <v>3.7681205208810411</v>
      </c>
    </row>
    <row r="22" spans="2:10" x14ac:dyDescent="0.2">
      <c r="B22" s="89"/>
      <c r="C22" s="17" t="s">
        <v>115</v>
      </c>
      <c r="D22" s="38">
        <v>10</v>
      </c>
      <c r="E22" s="93">
        <v>0</v>
      </c>
      <c r="F22" s="93">
        <v>0</v>
      </c>
      <c r="G22" s="355" t="str">
        <f t="shared" si="2"/>
        <v>-</v>
      </c>
      <c r="H22" s="93">
        <v>0</v>
      </c>
      <c r="I22" s="93">
        <v>0</v>
      </c>
      <c r="J22" s="355" t="str">
        <f t="shared" si="3"/>
        <v>-</v>
      </c>
    </row>
    <row r="23" spans="2:10" x14ac:dyDescent="0.2">
      <c r="B23" s="89"/>
      <c r="C23" s="17" t="s">
        <v>116</v>
      </c>
      <c r="D23" s="38">
        <v>11</v>
      </c>
      <c r="E23" s="93">
        <v>15856</v>
      </c>
      <c r="F23" s="93">
        <v>35760</v>
      </c>
      <c r="G23" s="355">
        <f t="shared" si="2"/>
        <v>-55.659955257270695</v>
      </c>
      <c r="H23" s="93">
        <v>186337</v>
      </c>
      <c r="I23" s="93">
        <v>198835</v>
      </c>
      <c r="J23" s="355">
        <f t="shared" si="3"/>
        <v>-6.2856136998013454</v>
      </c>
    </row>
    <row r="24" spans="2:10" x14ac:dyDescent="0.2">
      <c r="B24" s="89"/>
      <c r="C24" s="17" t="s">
        <v>117</v>
      </c>
      <c r="D24" s="38">
        <v>12</v>
      </c>
      <c r="E24" s="93">
        <v>3557</v>
      </c>
      <c r="F24" s="93">
        <v>2964</v>
      </c>
      <c r="G24" s="355">
        <f t="shared" si="2"/>
        <v>20.006747638326601</v>
      </c>
      <c r="H24" s="93">
        <v>31884</v>
      </c>
      <c r="I24" s="93">
        <v>25404</v>
      </c>
      <c r="J24" s="355">
        <f t="shared" si="3"/>
        <v>25.507794048181395</v>
      </c>
    </row>
    <row r="25" spans="2:10" x14ac:dyDescent="0.2">
      <c r="B25" s="89"/>
      <c r="C25" s="17" t="s">
        <v>118</v>
      </c>
      <c r="D25" s="38">
        <v>13</v>
      </c>
      <c r="E25" s="93">
        <v>102</v>
      </c>
      <c r="F25" s="93">
        <v>332</v>
      </c>
      <c r="G25" s="355">
        <f t="shared" si="2"/>
        <v>-69.277108433734938</v>
      </c>
      <c r="H25" s="93">
        <v>1159</v>
      </c>
      <c r="I25" s="93">
        <v>1801</v>
      </c>
      <c r="J25" s="355">
        <f t="shared" si="3"/>
        <v>-35.646862853970021</v>
      </c>
    </row>
    <row r="26" spans="2:10" x14ac:dyDescent="0.2">
      <c r="B26" s="89"/>
      <c r="C26" s="17" t="s">
        <v>119</v>
      </c>
      <c r="D26" s="38">
        <v>14</v>
      </c>
      <c r="E26" s="93">
        <v>0</v>
      </c>
      <c r="F26" s="93">
        <v>0</v>
      </c>
      <c r="G26" s="355" t="str">
        <f t="shared" si="2"/>
        <v>-</v>
      </c>
      <c r="H26" s="93">
        <v>0</v>
      </c>
      <c r="I26" s="93">
        <v>0</v>
      </c>
      <c r="J26" s="355" t="str">
        <f t="shared" si="3"/>
        <v>-</v>
      </c>
    </row>
    <row r="27" spans="2:10" x14ac:dyDescent="0.2">
      <c r="B27" s="89"/>
      <c r="C27" s="17" t="s">
        <v>120</v>
      </c>
      <c r="D27" s="38">
        <v>15</v>
      </c>
      <c r="E27" s="93">
        <v>118366</v>
      </c>
      <c r="F27" s="93">
        <v>103638</v>
      </c>
      <c r="G27" s="355">
        <f t="shared" si="2"/>
        <v>14.211003685906704</v>
      </c>
      <c r="H27" s="93">
        <v>1134578</v>
      </c>
      <c r="I27" s="93">
        <v>515830</v>
      </c>
      <c r="J27" s="355">
        <f t="shared" si="3"/>
        <v>119.95192214489268</v>
      </c>
    </row>
    <row r="28" spans="2:10" x14ac:dyDescent="0.2">
      <c r="B28" s="89"/>
      <c r="C28" s="17" t="s">
        <v>121</v>
      </c>
      <c r="D28" s="38">
        <v>16</v>
      </c>
      <c r="E28" s="93">
        <v>5344</v>
      </c>
      <c r="F28" s="93">
        <v>3</v>
      </c>
      <c r="G28" s="355" t="str">
        <f t="shared" si="2"/>
        <v>-</v>
      </c>
      <c r="H28" s="93">
        <v>15816</v>
      </c>
      <c r="I28" s="93">
        <v>42</v>
      </c>
      <c r="J28" s="355" t="str">
        <f t="shared" si="3"/>
        <v>-</v>
      </c>
    </row>
    <row r="29" spans="2:10" x14ac:dyDescent="0.2">
      <c r="B29" s="89"/>
      <c r="C29" s="17" t="s">
        <v>122</v>
      </c>
      <c r="D29" s="38">
        <v>17</v>
      </c>
      <c r="E29" s="93">
        <v>97566</v>
      </c>
      <c r="F29" s="93">
        <v>133828</v>
      </c>
      <c r="G29" s="355">
        <f t="shared" si="2"/>
        <v>-27.095973936694861</v>
      </c>
      <c r="H29" s="93">
        <v>953481</v>
      </c>
      <c r="I29" s="93">
        <v>1178106</v>
      </c>
      <c r="J29" s="355">
        <f t="shared" si="3"/>
        <v>-19.066620490855655</v>
      </c>
    </row>
    <row r="30" spans="2:10" x14ac:dyDescent="0.2">
      <c r="B30" s="89"/>
      <c r="C30" s="17" t="s">
        <v>124</v>
      </c>
      <c r="D30" s="38">
        <v>18</v>
      </c>
      <c r="E30" s="93">
        <v>134891</v>
      </c>
      <c r="F30" s="93">
        <v>214751</v>
      </c>
      <c r="G30" s="355">
        <f t="shared" si="2"/>
        <v>-37.187254075650401</v>
      </c>
      <c r="H30" s="93">
        <v>972240</v>
      </c>
      <c r="I30" s="93">
        <v>1219564</v>
      </c>
      <c r="J30" s="355">
        <f t="shared" si="3"/>
        <v>-20.279706518067115</v>
      </c>
    </row>
    <row r="31" spans="2:10" x14ac:dyDescent="0.2">
      <c r="B31" s="89"/>
      <c r="C31" s="17" t="s">
        <v>125</v>
      </c>
      <c r="D31" s="38">
        <v>19</v>
      </c>
      <c r="E31" s="93">
        <v>73020</v>
      </c>
      <c r="F31" s="93">
        <v>66326</v>
      </c>
      <c r="G31" s="355">
        <f t="shared" si="2"/>
        <v>10.092573048276691</v>
      </c>
      <c r="H31" s="93">
        <v>569145</v>
      </c>
      <c r="I31" s="93">
        <v>436788</v>
      </c>
      <c r="J31" s="355">
        <f t="shared" si="3"/>
        <v>30.302343470974478</v>
      </c>
    </row>
    <row r="32" spans="2:10" x14ac:dyDescent="0.2">
      <c r="B32" s="89"/>
      <c r="C32" s="17" t="s">
        <v>126</v>
      </c>
      <c r="D32" s="38">
        <v>20</v>
      </c>
      <c r="E32" s="93">
        <v>12828</v>
      </c>
      <c r="F32" s="93">
        <v>18651</v>
      </c>
      <c r="G32" s="355">
        <f t="shared" si="2"/>
        <v>-31.220846067235001</v>
      </c>
      <c r="H32" s="93">
        <v>126710</v>
      </c>
      <c r="I32" s="93">
        <v>154799</v>
      </c>
      <c r="J32" s="355">
        <f t="shared" si="3"/>
        <v>-18.145466055982268</v>
      </c>
    </row>
    <row r="33" spans="2:10" x14ac:dyDescent="0.2">
      <c r="B33" s="89"/>
      <c r="C33" s="17" t="s">
        <v>127</v>
      </c>
      <c r="D33" s="38">
        <v>21</v>
      </c>
      <c r="E33" s="93">
        <v>6047</v>
      </c>
      <c r="F33" s="93">
        <v>4181</v>
      </c>
      <c r="G33" s="355">
        <f t="shared" si="2"/>
        <v>44.63047117914374</v>
      </c>
      <c r="H33" s="93">
        <v>30264</v>
      </c>
      <c r="I33" s="93">
        <v>59665</v>
      </c>
      <c r="J33" s="355">
        <f t="shared" si="3"/>
        <v>-49.276795441213437</v>
      </c>
    </row>
    <row r="34" spans="2:10" x14ac:dyDescent="0.2">
      <c r="B34" s="82" t="s">
        <v>128</v>
      </c>
      <c r="C34" s="83"/>
      <c r="D34" s="74">
        <v>22</v>
      </c>
      <c r="E34" s="129">
        <f>SUM(E11:E33)</f>
        <v>2021280</v>
      </c>
      <c r="F34" s="129">
        <f>SUM(F11:F33)</f>
        <v>2279198</v>
      </c>
      <c r="G34" s="357">
        <f t="shared" si="2"/>
        <v>-11.316173496115738</v>
      </c>
      <c r="H34" s="75">
        <f>SUM(H11:H33)</f>
        <v>17810319</v>
      </c>
      <c r="I34" s="75">
        <f>SUM(I11:I33)</f>
        <v>16761727</v>
      </c>
      <c r="J34" s="357">
        <f t="shared" si="3"/>
        <v>6.2558708896762312</v>
      </c>
    </row>
    <row r="35" spans="2:10" x14ac:dyDescent="0.2"/>
    <row r="36" spans="2:10" x14ac:dyDescent="0.2"/>
    <row r="37" spans="2:10" x14ac:dyDescent="0.2"/>
    <row r="38" spans="2:10" x14ac:dyDescent="0.2"/>
    <row r="39" spans="2:10" x14ac:dyDescent="0.2"/>
  </sheetData>
  <phoneticPr fontId="0" type="noConversion"/>
  <hyperlinks>
    <hyperlink ref="J1" location="Inhalt!F25" display="Inhalt!F25"/>
  </hyperlinks>
  <printOptions horizontalCentered="1"/>
  <pageMargins left="0.19685039370078741" right="0.19685039370078741" top="1.4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B1:N38"/>
  <sheetViews>
    <sheetView showRowColHeaders="0" zoomScale="87" workbookViewId="0">
      <selection activeCell="J1" sqref="J1"/>
    </sheetView>
  </sheetViews>
  <sheetFormatPr baseColWidth="10" defaultColWidth="0" defaultRowHeight="12.75" zeroHeight="1" x14ac:dyDescent="0.2"/>
  <cols>
    <col min="1" max="1" width="2.7109375" style="9" customWidth="1"/>
    <col min="2" max="2" width="2.28515625" style="9" customWidth="1"/>
    <col min="3" max="3" width="26.7109375" style="9" customWidth="1"/>
    <col min="4" max="4" width="3.28515625" style="9" customWidth="1"/>
    <col min="5" max="10" width="15.7109375" style="9" customWidth="1"/>
    <col min="11" max="12" width="9.140625" style="9" customWidth="1"/>
    <col min="13" max="16384" width="0" style="9" hidden="1"/>
  </cols>
  <sheetData>
    <row r="1" spans="2:14" ht="15.75" x14ac:dyDescent="0.25">
      <c r="B1" s="354" t="s">
        <v>369</v>
      </c>
      <c r="C1" s="6"/>
      <c r="D1" s="6"/>
      <c r="E1" s="6"/>
      <c r="F1" s="6"/>
      <c r="G1" s="6"/>
      <c r="H1" s="6"/>
      <c r="I1" s="6"/>
      <c r="J1" s="476" t="str">
        <f>INDEX(rP1.Inhalte,22,1)</f>
        <v>zurück zum Inhaltsverzeichnis</v>
      </c>
      <c r="M1"/>
      <c r="N1"/>
    </row>
    <row r="2" spans="2:14" ht="5.0999999999999996" customHeight="1" x14ac:dyDescent="0.2"/>
    <row r="3" spans="2:14" x14ac:dyDescent="0.2">
      <c r="B3" s="9" t="s">
        <v>162</v>
      </c>
      <c r="I3" s="9" t="s">
        <v>130</v>
      </c>
    </row>
    <row r="4" spans="2:14" ht="5.0999999999999996" customHeight="1" x14ac:dyDescent="0.2">
      <c r="C4" s="17"/>
      <c r="D4" s="17"/>
      <c r="E4" s="18"/>
      <c r="F4" s="18"/>
      <c r="G4" s="18"/>
      <c r="H4" s="18"/>
      <c r="I4" s="17"/>
    </row>
    <row r="5" spans="2:14" x14ac:dyDescent="0.2">
      <c r="B5" s="104"/>
      <c r="C5" s="20"/>
      <c r="D5" s="21"/>
      <c r="E5" s="22" t="s">
        <v>0</v>
      </c>
      <c r="F5" s="23" t="s">
        <v>0</v>
      </c>
      <c r="G5" s="24" t="s">
        <v>0</v>
      </c>
      <c r="H5" s="25" t="s">
        <v>8</v>
      </c>
      <c r="I5" s="26"/>
      <c r="J5" s="27"/>
    </row>
    <row r="6" spans="2:14" x14ac:dyDescent="0.2">
      <c r="B6" s="89"/>
      <c r="C6" s="9" t="s">
        <v>9</v>
      </c>
      <c r="D6" s="30" t="s">
        <v>0</v>
      </c>
      <c r="E6" s="32" t="s">
        <v>10</v>
      </c>
      <c r="F6" s="32" t="s">
        <v>10</v>
      </c>
      <c r="G6" s="32" t="s">
        <v>11</v>
      </c>
      <c r="H6" s="23" t="s">
        <v>12</v>
      </c>
      <c r="I6" s="32" t="s">
        <v>12</v>
      </c>
      <c r="J6" s="32" t="s">
        <v>11</v>
      </c>
    </row>
    <row r="7" spans="2:14" x14ac:dyDescent="0.2">
      <c r="B7" s="89"/>
      <c r="D7" s="30"/>
      <c r="E7" s="32" t="s">
        <v>0</v>
      </c>
      <c r="F7" s="32" t="s">
        <v>13</v>
      </c>
      <c r="G7" s="32" t="s">
        <v>14</v>
      </c>
      <c r="H7" s="32" t="s">
        <v>15</v>
      </c>
      <c r="I7" s="32" t="s">
        <v>15</v>
      </c>
      <c r="J7" s="32" t="s">
        <v>131</v>
      </c>
    </row>
    <row r="8" spans="2:14" x14ac:dyDescent="0.2">
      <c r="B8" s="89" t="s">
        <v>58</v>
      </c>
      <c r="D8" s="30"/>
      <c r="E8" s="92" t="s">
        <v>0</v>
      </c>
      <c r="F8" s="32"/>
      <c r="G8" s="32" t="s">
        <v>132</v>
      </c>
      <c r="H8" s="92" t="s">
        <v>0</v>
      </c>
      <c r="I8" s="32" t="s">
        <v>13</v>
      </c>
      <c r="J8" s="32" t="s">
        <v>132</v>
      </c>
    </row>
    <row r="9" spans="2:14" x14ac:dyDescent="0.2">
      <c r="B9" s="105"/>
      <c r="C9" s="17"/>
      <c r="D9" s="36"/>
      <c r="E9" s="38" t="s">
        <v>101</v>
      </c>
      <c r="F9" s="38" t="s">
        <v>20</v>
      </c>
      <c r="G9" s="38" t="s">
        <v>21</v>
      </c>
      <c r="H9" s="38" t="s">
        <v>55</v>
      </c>
      <c r="I9" s="38" t="s">
        <v>23</v>
      </c>
      <c r="J9" s="38" t="s">
        <v>24</v>
      </c>
    </row>
    <row r="10" spans="2:14" x14ac:dyDescent="0.2">
      <c r="B10" s="89" t="s">
        <v>104</v>
      </c>
      <c r="C10" s="30"/>
      <c r="D10" s="33"/>
      <c r="E10" s="32"/>
      <c r="F10" s="32"/>
      <c r="G10" s="32"/>
      <c r="H10" s="32"/>
      <c r="I10" s="32"/>
      <c r="J10" s="32"/>
    </row>
    <row r="11" spans="2:14" x14ac:dyDescent="0.2">
      <c r="B11" s="89"/>
      <c r="C11" s="17" t="s">
        <v>105</v>
      </c>
      <c r="D11" s="92">
        <v>1</v>
      </c>
      <c r="E11" s="93">
        <v>0</v>
      </c>
      <c r="F11" s="93">
        <v>0</v>
      </c>
      <c r="G11" s="355" t="str">
        <f t="shared" ref="G11:G18" si="0">IF(AND(F11&gt; 0,E11&gt;0,E11&lt;=F11*6),E11/F11*100-100,"-")</f>
        <v>-</v>
      </c>
      <c r="H11" s="93">
        <v>0</v>
      </c>
      <c r="I11" s="93">
        <v>0</v>
      </c>
      <c r="J11" s="355" t="str">
        <f t="shared" ref="J11:J18" si="1">IF(AND(I11&gt; 0,H11&gt;0,H11&lt;=I11*6),H11/I11*100-100,"-")</f>
        <v>-</v>
      </c>
    </row>
    <row r="12" spans="2:14" x14ac:dyDescent="0.2">
      <c r="B12" s="89"/>
      <c r="C12" s="17" t="s">
        <v>106</v>
      </c>
      <c r="D12" s="38">
        <v>2</v>
      </c>
      <c r="E12" s="93">
        <v>0</v>
      </c>
      <c r="F12" s="93">
        <v>0</v>
      </c>
      <c r="G12" s="355" t="str">
        <f t="shared" si="0"/>
        <v>-</v>
      </c>
      <c r="H12" s="93">
        <v>0</v>
      </c>
      <c r="I12" s="93">
        <v>0</v>
      </c>
      <c r="J12" s="355" t="str">
        <f t="shared" si="1"/>
        <v>-</v>
      </c>
    </row>
    <row r="13" spans="2:14" x14ac:dyDescent="0.2">
      <c r="B13" s="89"/>
      <c r="C13" s="17" t="s">
        <v>107</v>
      </c>
      <c r="D13" s="38">
        <v>3</v>
      </c>
      <c r="E13" s="93">
        <v>0</v>
      </c>
      <c r="F13" s="93">
        <v>0</v>
      </c>
      <c r="G13" s="355" t="str">
        <f t="shared" si="0"/>
        <v>-</v>
      </c>
      <c r="H13" s="93">
        <v>0</v>
      </c>
      <c r="I13" s="93">
        <v>0</v>
      </c>
      <c r="J13" s="355" t="str">
        <f t="shared" si="1"/>
        <v>-</v>
      </c>
    </row>
    <row r="14" spans="2:14" x14ac:dyDescent="0.2">
      <c r="B14" s="89"/>
      <c r="C14" s="17" t="s">
        <v>108</v>
      </c>
      <c r="D14" s="38">
        <v>4</v>
      </c>
      <c r="E14" s="93">
        <v>0</v>
      </c>
      <c r="F14" s="93">
        <v>0</v>
      </c>
      <c r="G14" s="355" t="str">
        <f t="shared" si="0"/>
        <v>-</v>
      </c>
      <c r="H14" s="93">
        <v>0</v>
      </c>
      <c r="I14" s="93">
        <v>0</v>
      </c>
      <c r="J14" s="355" t="str">
        <f t="shared" si="1"/>
        <v>-</v>
      </c>
    </row>
    <row r="15" spans="2:14" x14ac:dyDescent="0.2">
      <c r="B15" s="89"/>
      <c r="C15" s="17" t="s">
        <v>109</v>
      </c>
      <c r="D15" s="38">
        <v>5</v>
      </c>
      <c r="E15" s="93">
        <v>58309</v>
      </c>
      <c r="F15" s="93">
        <v>57351</v>
      </c>
      <c r="G15" s="355">
        <f t="shared" si="0"/>
        <v>1.6704155114993569</v>
      </c>
      <c r="H15" s="93">
        <v>478431</v>
      </c>
      <c r="I15" s="93">
        <v>457609</v>
      </c>
      <c r="J15" s="355">
        <f t="shared" si="1"/>
        <v>4.5501727457283323</v>
      </c>
    </row>
    <row r="16" spans="2:14" x14ac:dyDescent="0.2">
      <c r="B16" s="89"/>
      <c r="C16" s="17" t="s">
        <v>110</v>
      </c>
      <c r="D16" s="38">
        <v>6</v>
      </c>
      <c r="E16" s="93">
        <v>0</v>
      </c>
      <c r="F16" s="93">
        <v>0</v>
      </c>
      <c r="G16" s="355" t="str">
        <f t="shared" si="0"/>
        <v>-</v>
      </c>
      <c r="H16" s="93">
        <v>0</v>
      </c>
      <c r="I16" s="93">
        <v>0</v>
      </c>
      <c r="J16" s="355" t="str">
        <f t="shared" si="1"/>
        <v>-</v>
      </c>
    </row>
    <row r="17" spans="2:10" x14ac:dyDescent="0.2">
      <c r="B17" s="89"/>
      <c r="C17" s="17" t="s">
        <v>111</v>
      </c>
      <c r="D17" s="38">
        <v>7</v>
      </c>
      <c r="E17" s="93">
        <v>67806</v>
      </c>
      <c r="F17" s="93">
        <v>60288</v>
      </c>
      <c r="G17" s="355">
        <f t="shared" si="0"/>
        <v>12.470143312101897</v>
      </c>
      <c r="H17" s="93">
        <v>519646</v>
      </c>
      <c r="I17" s="93">
        <v>461637</v>
      </c>
      <c r="J17" s="355">
        <f t="shared" si="1"/>
        <v>12.565933839791882</v>
      </c>
    </row>
    <row r="18" spans="2:10" x14ac:dyDescent="0.2">
      <c r="B18" s="105"/>
      <c r="C18" s="17" t="s">
        <v>112</v>
      </c>
      <c r="D18" s="38">
        <v>8</v>
      </c>
      <c r="E18" s="93">
        <v>0</v>
      </c>
      <c r="F18" s="93">
        <v>0</v>
      </c>
      <c r="G18" s="355" t="str">
        <f t="shared" si="0"/>
        <v>-</v>
      </c>
      <c r="H18" s="93">
        <v>0</v>
      </c>
      <c r="I18" s="93">
        <v>0</v>
      </c>
      <c r="J18" s="355" t="str">
        <f t="shared" si="1"/>
        <v>-</v>
      </c>
    </row>
    <row r="19" spans="2:10" ht="3.95" customHeight="1" x14ac:dyDescent="0.2">
      <c r="B19" s="105"/>
      <c r="C19" s="17"/>
      <c r="D19" s="38"/>
      <c r="E19" s="93"/>
      <c r="F19" s="93"/>
      <c r="G19" s="46"/>
      <c r="H19" s="93"/>
      <c r="I19" s="93"/>
      <c r="J19" s="355"/>
    </row>
    <row r="20" spans="2:10" x14ac:dyDescent="0.2">
      <c r="B20" s="89" t="s">
        <v>113</v>
      </c>
      <c r="D20" s="23"/>
      <c r="E20" s="91"/>
      <c r="F20" s="91"/>
      <c r="G20" s="353"/>
      <c r="H20" s="91"/>
      <c r="I20" s="91"/>
      <c r="J20" s="356"/>
    </row>
    <row r="21" spans="2:10" x14ac:dyDescent="0.2">
      <c r="B21" s="89"/>
      <c r="C21" s="17" t="s">
        <v>114</v>
      </c>
      <c r="D21" s="92">
        <v>9</v>
      </c>
      <c r="E21" s="93">
        <v>0</v>
      </c>
      <c r="F21" s="93">
        <v>0</v>
      </c>
      <c r="G21" s="355" t="str">
        <f t="shared" ref="G21:G34" si="2">IF(AND(F21&gt; 0,E21&gt;0,E21&lt;=F21*6),E21/F21*100-100,"-")</f>
        <v>-</v>
      </c>
      <c r="H21" s="93">
        <v>0</v>
      </c>
      <c r="I21" s="93">
        <v>0</v>
      </c>
      <c r="J21" s="355" t="str">
        <f t="shared" ref="J21:J34" si="3">IF(AND(I21&gt; 0,H21&gt;0,H21&lt;=I21*6),H21/I21*100-100,"-")</f>
        <v>-</v>
      </c>
    </row>
    <row r="22" spans="2:10" x14ac:dyDescent="0.2">
      <c r="B22" s="89"/>
      <c r="C22" s="17" t="s">
        <v>115</v>
      </c>
      <c r="D22" s="38">
        <v>10</v>
      </c>
      <c r="E22" s="93">
        <v>0</v>
      </c>
      <c r="F22" s="93">
        <v>0</v>
      </c>
      <c r="G22" s="355" t="str">
        <f t="shared" si="2"/>
        <v>-</v>
      </c>
      <c r="H22" s="93">
        <v>0</v>
      </c>
      <c r="I22" s="93">
        <v>0</v>
      </c>
      <c r="J22" s="355" t="str">
        <f t="shared" si="3"/>
        <v>-</v>
      </c>
    </row>
    <row r="23" spans="2:10" x14ac:dyDescent="0.2">
      <c r="B23" s="89"/>
      <c r="C23" s="17" t="s">
        <v>116</v>
      </c>
      <c r="D23" s="38">
        <v>11</v>
      </c>
      <c r="E23" s="93">
        <v>0</v>
      </c>
      <c r="F23" s="93">
        <v>0</v>
      </c>
      <c r="G23" s="355" t="str">
        <f t="shared" si="2"/>
        <v>-</v>
      </c>
      <c r="H23" s="93">
        <v>0</v>
      </c>
      <c r="I23" s="93">
        <v>0</v>
      </c>
      <c r="J23" s="355" t="str">
        <f t="shared" si="3"/>
        <v>-</v>
      </c>
    </row>
    <row r="24" spans="2:10" x14ac:dyDescent="0.2">
      <c r="B24" s="89"/>
      <c r="C24" s="17" t="s">
        <v>117</v>
      </c>
      <c r="D24" s="38">
        <v>12</v>
      </c>
      <c r="E24" s="93">
        <v>0</v>
      </c>
      <c r="F24" s="93">
        <v>0</v>
      </c>
      <c r="G24" s="355" t="str">
        <f t="shared" si="2"/>
        <v>-</v>
      </c>
      <c r="H24" s="93">
        <v>0</v>
      </c>
      <c r="I24" s="93">
        <v>0</v>
      </c>
      <c r="J24" s="355" t="str">
        <f t="shared" si="3"/>
        <v>-</v>
      </c>
    </row>
    <row r="25" spans="2:10" x14ac:dyDescent="0.2">
      <c r="B25" s="89"/>
      <c r="C25" s="17" t="s">
        <v>118</v>
      </c>
      <c r="D25" s="38">
        <v>13</v>
      </c>
      <c r="E25" s="93">
        <v>0</v>
      </c>
      <c r="F25" s="93">
        <v>0</v>
      </c>
      <c r="G25" s="355" t="str">
        <f t="shared" si="2"/>
        <v>-</v>
      </c>
      <c r="H25" s="93">
        <v>0</v>
      </c>
      <c r="I25" s="93">
        <v>0</v>
      </c>
      <c r="J25" s="355" t="str">
        <f t="shared" si="3"/>
        <v>-</v>
      </c>
    </row>
    <row r="26" spans="2:10" x14ac:dyDescent="0.2">
      <c r="B26" s="89"/>
      <c r="C26" s="17" t="s">
        <v>119</v>
      </c>
      <c r="D26" s="38">
        <v>14</v>
      </c>
      <c r="E26" s="93">
        <v>0</v>
      </c>
      <c r="F26" s="93">
        <v>0</v>
      </c>
      <c r="G26" s="355" t="str">
        <f t="shared" si="2"/>
        <v>-</v>
      </c>
      <c r="H26" s="93">
        <v>0</v>
      </c>
      <c r="I26" s="93">
        <v>0</v>
      </c>
      <c r="J26" s="355" t="str">
        <f t="shared" si="3"/>
        <v>-</v>
      </c>
    </row>
    <row r="27" spans="2:10" x14ac:dyDescent="0.2">
      <c r="B27" s="89"/>
      <c r="C27" s="17" t="s">
        <v>120</v>
      </c>
      <c r="D27" s="38">
        <v>15</v>
      </c>
      <c r="E27" s="93">
        <v>0</v>
      </c>
      <c r="F27" s="93">
        <v>0</v>
      </c>
      <c r="G27" s="355" t="str">
        <f t="shared" si="2"/>
        <v>-</v>
      </c>
      <c r="H27" s="93">
        <v>0</v>
      </c>
      <c r="I27" s="93">
        <v>0</v>
      </c>
      <c r="J27" s="355" t="str">
        <f t="shared" si="3"/>
        <v>-</v>
      </c>
    </row>
    <row r="28" spans="2:10" x14ac:dyDescent="0.2">
      <c r="B28" s="89"/>
      <c r="C28" s="17" t="s">
        <v>121</v>
      </c>
      <c r="D28" s="38">
        <v>16</v>
      </c>
      <c r="E28" s="93">
        <v>0</v>
      </c>
      <c r="F28" s="93">
        <v>0</v>
      </c>
      <c r="G28" s="355" t="str">
        <f t="shared" si="2"/>
        <v>-</v>
      </c>
      <c r="H28" s="93">
        <v>0</v>
      </c>
      <c r="I28" s="93">
        <v>0</v>
      </c>
      <c r="J28" s="355" t="str">
        <f t="shared" si="3"/>
        <v>-</v>
      </c>
    </row>
    <row r="29" spans="2:10" x14ac:dyDescent="0.2">
      <c r="B29" s="89"/>
      <c r="C29" s="17" t="s">
        <v>122</v>
      </c>
      <c r="D29" s="38">
        <v>17</v>
      </c>
      <c r="E29" s="93">
        <v>0</v>
      </c>
      <c r="F29" s="93">
        <v>0</v>
      </c>
      <c r="G29" s="355" t="str">
        <f t="shared" si="2"/>
        <v>-</v>
      </c>
      <c r="H29" s="93">
        <v>0</v>
      </c>
      <c r="I29" s="93">
        <v>0</v>
      </c>
      <c r="J29" s="355" t="str">
        <f t="shared" si="3"/>
        <v>-</v>
      </c>
    </row>
    <row r="30" spans="2:10" x14ac:dyDescent="0.2">
      <c r="B30" s="89"/>
      <c r="C30" s="17" t="s">
        <v>124</v>
      </c>
      <c r="D30" s="38">
        <v>18</v>
      </c>
      <c r="E30" s="93">
        <v>0</v>
      </c>
      <c r="F30" s="93">
        <v>0</v>
      </c>
      <c r="G30" s="355" t="str">
        <f t="shared" si="2"/>
        <v>-</v>
      </c>
      <c r="H30" s="93">
        <v>0</v>
      </c>
      <c r="I30" s="93">
        <v>0</v>
      </c>
      <c r="J30" s="355" t="str">
        <f t="shared" si="3"/>
        <v>-</v>
      </c>
    </row>
    <row r="31" spans="2:10" x14ac:dyDescent="0.2">
      <c r="B31" s="89"/>
      <c r="C31" s="17" t="s">
        <v>125</v>
      </c>
      <c r="D31" s="38">
        <v>19</v>
      </c>
      <c r="E31" s="93">
        <v>0</v>
      </c>
      <c r="F31" s="93">
        <v>0</v>
      </c>
      <c r="G31" s="355" t="str">
        <f t="shared" si="2"/>
        <v>-</v>
      </c>
      <c r="H31" s="93">
        <v>0</v>
      </c>
      <c r="I31" s="93">
        <v>0</v>
      </c>
      <c r="J31" s="355" t="str">
        <f t="shared" si="3"/>
        <v>-</v>
      </c>
    </row>
    <row r="32" spans="2:10" x14ac:dyDescent="0.2">
      <c r="B32" s="89"/>
      <c r="C32" s="17" t="s">
        <v>126</v>
      </c>
      <c r="D32" s="38">
        <v>20</v>
      </c>
      <c r="E32" s="93">
        <v>0</v>
      </c>
      <c r="F32" s="93">
        <v>0</v>
      </c>
      <c r="G32" s="355" t="str">
        <f t="shared" si="2"/>
        <v>-</v>
      </c>
      <c r="H32" s="93">
        <v>0</v>
      </c>
      <c r="I32" s="93">
        <v>0</v>
      </c>
      <c r="J32" s="355" t="str">
        <f t="shared" si="3"/>
        <v>-</v>
      </c>
    </row>
    <row r="33" spans="2:10" x14ac:dyDescent="0.2">
      <c r="B33" s="89"/>
      <c r="C33" s="17" t="s">
        <v>127</v>
      </c>
      <c r="D33" s="38">
        <v>21</v>
      </c>
      <c r="E33" s="93">
        <v>0</v>
      </c>
      <c r="F33" s="93">
        <v>0</v>
      </c>
      <c r="G33" s="355" t="str">
        <f t="shared" si="2"/>
        <v>-</v>
      </c>
      <c r="H33" s="93">
        <v>0</v>
      </c>
      <c r="I33" s="93">
        <v>0</v>
      </c>
      <c r="J33" s="355" t="str">
        <f t="shared" si="3"/>
        <v>-</v>
      </c>
    </row>
    <row r="34" spans="2:10" x14ac:dyDescent="0.2">
      <c r="B34" s="82" t="s">
        <v>128</v>
      </c>
      <c r="C34" s="83"/>
      <c r="D34" s="74">
        <v>22</v>
      </c>
      <c r="E34" s="129">
        <f>SUM(E11:E33)</f>
        <v>126115</v>
      </c>
      <c r="F34" s="129">
        <f>SUM(F11:F33)</f>
        <v>117639</v>
      </c>
      <c r="G34" s="357">
        <f t="shared" si="2"/>
        <v>7.2050935489081098</v>
      </c>
      <c r="H34" s="75">
        <f>SUM(H11:H33)</f>
        <v>998077</v>
      </c>
      <c r="I34" s="75">
        <f>SUM(I11:I33)</f>
        <v>919246</v>
      </c>
      <c r="J34" s="357">
        <f t="shared" si="3"/>
        <v>8.5756152324840258</v>
      </c>
    </row>
    <row r="35" spans="2:10" x14ac:dyDescent="0.2"/>
    <row r="36" spans="2:10" x14ac:dyDescent="0.2"/>
    <row r="37" spans="2:10" x14ac:dyDescent="0.2"/>
    <row r="38" spans="2:10" x14ac:dyDescent="0.2"/>
  </sheetData>
  <phoneticPr fontId="0" type="noConversion"/>
  <hyperlinks>
    <hyperlink ref="J1" location="Inhalt!F26" display="Inhalt!F26"/>
  </hyperlinks>
  <printOptions horizontalCentered="1"/>
  <pageMargins left="0.19685039370078741" right="0.19685039370078741" top="1.51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N46"/>
  <sheetViews>
    <sheetView showGridLines="0" showRowColHeaders="0" zoomScale="85" workbookViewId="0">
      <selection activeCell="C44" sqref="C44"/>
    </sheetView>
  </sheetViews>
  <sheetFormatPr baseColWidth="10" defaultColWidth="0" defaultRowHeight="12.75" zeroHeight="1" x14ac:dyDescent="0.2"/>
  <cols>
    <col min="1" max="1" width="2.7109375" style="9" customWidth="1"/>
    <col min="2" max="2" width="2.28515625" style="9" customWidth="1"/>
    <col min="3" max="3" width="26.7109375" style="9" customWidth="1"/>
    <col min="4" max="4" width="3.28515625" style="9" customWidth="1"/>
    <col min="5" max="5" width="14.7109375" style="9" customWidth="1"/>
    <col min="6" max="6" width="2.7109375" style="9" customWidth="1"/>
    <col min="7" max="7" width="16.7109375" style="9" customWidth="1"/>
    <col min="8" max="8" width="13.7109375" style="9" customWidth="1"/>
    <col min="9" max="9" width="14.7109375" style="9" customWidth="1"/>
    <col min="10" max="10" width="2.7109375" style="9" customWidth="1"/>
    <col min="11" max="11" width="16.7109375" style="9" customWidth="1"/>
    <col min="12" max="12" width="13.7109375" style="9" customWidth="1"/>
    <col min="13" max="14" width="9.140625" style="9" customWidth="1"/>
    <col min="15" max="16384" width="0" style="9" hidden="1"/>
  </cols>
  <sheetData>
    <row r="1" spans="1:14" ht="15.75" x14ac:dyDescent="0.25">
      <c r="A1" s="354"/>
      <c r="B1" s="354" t="s">
        <v>369</v>
      </c>
      <c r="C1" s="6"/>
      <c r="D1" s="6"/>
      <c r="E1" s="6"/>
      <c r="F1" s="6"/>
      <c r="G1" s="6"/>
      <c r="H1" s="6"/>
      <c r="I1" s="6"/>
      <c r="J1" s="6"/>
      <c r="K1" s="6"/>
      <c r="L1" s="476" t="str">
        <f>INDEX(rP1.Inhalte,22,1)</f>
        <v>zurück zum Inhaltsverzeichnis</v>
      </c>
      <c r="M1" s="485"/>
      <c r="N1" s="485"/>
    </row>
    <row r="2" spans="1:14" ht="0.95" customHeight="1" x14ac:dyDescent="0.2"/>
    <row r="3" spans="1:14" ht="12" customHeight="1" x14ac:dyDescent="0.2">
      <c r="B3" s="9" t="s">
        <v>163</v>
      </c>
      <c r="K3"/>
      <c r="L3" s="16" t="s">
        <v>73</v>
      </c>
    </row>
    <row r="4" spans="1:14" ht="2.1" customHeight="1" x14ac:dyDescent="0.2">
      <c r="C4" s="17"/>
      <c r="D4" s="17"/>
      <c r="E4" s="18"/>
      <c r="F4" s="18"/>
      <c r="G4" s="18"/>
      <c r="H4" s="18"/>
      <c r="I4" s="18"/>
      <c r="J4" s="18"/>
      <c r="K4" s="17"/>
    </row>
    <row r="5" spans="1:14" x14ac:dyDescent="0.2">
      <c r="B5" s="104"/>
      <c r="C5" s="20"/>
      <c r="D5" s="21"/>
      <c r="E5" s="22" t="s">
        <v>0</v>
      </c>
      <c r="F5" s="24"/>
      <c r="G5" s="23" t="s">
        <v>0</v>
      </c>
      <c r="H5" s="24" t="s">
        <v>0</v>
      </c>
      <c r="I5" s="25" t="s">
        <v>8</v>
      </c>
      <c r="J5" s="26"/>
      <c r="K5" s="26"/>
      <c r="L5" s="27"/>
    </row>
    <row r="6" spans="1:14" x14ac:dyDescent="0.2">
      <c r="B6" s="89"/>
      <c r="C6" s="9" t="s">
        <v>9</v>
      </c>
      <c r="D6" s="30" t="s">
        <v>0</v>
      </c>
      <c r="E6" s="116" t="s">
        <v>164</v>
      </c>
      <c r="F6" s="117"/>
      <c r="G6" s="32" t="s">
        <v>10</v>
      </c>
      <c r="H6" s="33" t="s">
        <v>11</v>
      </c>
      <c r="I6" s="113" t="s">
        <v>12</v>
      </c>
      <c r="J6" s="114"/>
      <c r="K6" s="32" t="s">
        <v>12</v>
      </c>
      <c r="L6" s="32" t="s">
        <v>11</v>
      </c>
    </row>
    <row r="7" spans="1:14" x14ac:dyDescent="0.2">
      <c r="B7" s="89"/>
      <c r="D7" s="30"/>
      <c r="E7" s="31" t="s">
        <v>0</v>
      </c>
      <c r="F7" s="33"/>
      <c r="G7" s="32" t="s">
        <v>13</v>
      </c>
      <c r="H7" s="33" t="s">
        <v>165</v>
      </c>
      <c r="I7" s="116" t="s">
        <v>15</v>
      </c>
      <c r="J7" s="117"/>
      <c r="K7" s="32" t="s">
        <v>15</v>
      </c>
      <c r="L7" s="32" t="s">
        <v>131</v>
      </c>
    </row>
    <row r="8" spans="1:14" x14ac:dyDescent="0.2">
      <c r="B8" s="89" t="s">
        <v>58</v>
      </c>
      <c r="D8" s="30"/>
      <c r="E8" s="34" t="s">
        <v>0</v>
      </c>
      <c r="F8" s="193"/>
      <c r="G8" s="32"/>
      <c r="H8" s="33" t="s">
        <v>18</v>
      </c>
      <c r="I8" s="34" t="s">
        <v>0</v>
      </c>
      <c r="J8" s="193"/>
      <c r="K8" s="32" t="s">
        <v>13</v>
      </c>
      <c r="L8" s="32" t="s">
        <v>18</v>
      </c>
    </row>
    <row r="9" spans="1:14" x14ac:dyDescent="0.2">
      <c r="B9" s="105"/>
      <c r="C9" s="17"/>
      <c r="D9" s="36"/>
      <c r="E9" s="37" t="s">
        <v>19</v>
      </c>
      <c r="F9" s="39"/>
      <c r="G9" s="38" t="s">
        <v>20</v>
      </c>
      <c r="H9" s="39" t="s">
        <v>21</v>
      </c>
      <c r="I9" s="25" t="s">
        <v>55</v>
      </c>
      <c r="J9" s="27"/>
      <c r="K9" s="38" t="s">
        <v>23</v>
      </c>
      <c r="L9" s="38" t="s">
        <v>24</v>
      </c>
    </row>
    <row r="10" spans="1:14" ht="12" customHeight="1" x14ac:dyDescent="0.2">
      <c r="B10" s="89" t="s">
        <v>104</v>
      </c>
      <c r="C10" s="30"/>
      <c r="D10" s="33"/>
      <c r="E10" s="178"/>
      <c r="F10" s="33"/>
      <c r="G10" s="33"/>
      <c r="H10" s="33"/>
      <c r="I10" s="178"/>
      <c r="J10" s="24"/>
      <c r="K10" s="33"/>
      <c r="L10" s="33"/>
    </row>
    <row r="11" spans="1:14" ht="12" customHeight="1" x14ac:dyDescent="0.2">
      <c r="B11" s="89"/>
      <c r="C11" s="17" t="s">
        <v>105</v>
      </c>
      <c r="D11" s="92">
        <v>1</v>
      </c>
      <c r="E11" s="371">
        <v>909072</v>
      </c>
      <c r="F11" s="123"/>
      <c r="G11" s="123">
        <v>1078595</v>
      </c>
      <c r="H11" s="355">
        <f>IF(AND(G11&gt; 0,E11&gt;0,E11&lt;=G11*6),E11/G11*100-100,"-")</f>
        <v>-15.717020753851074</v>
      </c>
      <c r="I11" s="187">
        <v>9120108</v>
      </c>
      <c r="J11" s="123"/>
      <c r="K11" s="123">
        <v>8852537</v>
      </c>
      <c r="L11" s="355">
        <f t="shared" ref="L11:L18" si="0">IF(AND(K11&gt; 0,I11&gt;0,I11&lt;=K11*6),I11/K11*100-100,"-")</f>
        <v>3.0225346700047737</v>
      </c>
    </row>
    <row r="12" spans="1:14" x14ac:dyDescent="0.2">
      <c r="B12" s="89"/>
      <c r="C12" s="17" t="s">
        <v>106</v>
      </c>
      <c r="D12" s="38">
        <v>2</v>
      </c>
      <c r="E12" s="371">
        <v>1713894</v>
      </c>
      <c r="F12" s="195" t="s">
        <v>123</v>
      </c>
      <c r="G12" s="123">
        <v>1578665</v>
      </c>
      <c r="H12" s="355">
        <f t="shared" ref="H12:H18" si="1">IF(AND(G12&gt; 0,E12&gt;0,E12&lt;=G12*6),E12/G12*100-100,"-")</f>
        <v>8.566035225966246</v>
      </c>
      <c r="I12" s="187">
        <v>11371770</v>
      </c>
      <c r="J12" s="196" t="s">
        <v>168</v>
      </c>
      <c r="K12" s="123">
        <v>10544837</v>
      </c>
      <c r="L12" s="355">
        <f t="shared" si="0"/>
        <v>7.8420652685290406</v>
      </c>
    </row>
    <row r="13" spans="1:14" x14ac:dyDescent="0.2">
      <c r="B13" s="89"/>
      <c r="C13" s="17" t="s">
        <v>107</v>
      </c>
      <c r="D13" s="38">
        <v>3</v>
      </c>
      <c r="E13" s="371">
        <v>200461</v>
      </c>
      <c r="F13" s="123"/>
      <c r="G13" s="123">
        <v>231341</v>
      </c>
      <c r="H13" s="355">
        <f t="shared" si="1"/>
        <v>-13.348260792509762</v>
      </c>
      <c r="I13" s="187">
        <v>1808742</v>
      </c>
      <c r="J13" s="197"/>
      <c r="K13" s="123">
        <v>2013526</v>
      </c>
      <c r="L13" s="355">
        <f t="shared" si="0"/>
        <v>-10.170417466672887</v>
      </c>
    </row>
    <row r="14" spans="1:14" x14ac:dyDescent="0.2">
      <c r="B14" s="89"/>
      <c r="C14" s="17" t="s">
        <v>108</v>
      </c>
      <c r="D14" s="38">
        <v>4</v>
      </c>
      <c r="E14" s="371">
        <v>3312411</v>
      </c>
      <c r="F14" s="123"/>
      <c r="G14" s="123">
        <v>3195027</v>
      </c>
      <c r="H14" s="355">
        <f t="shared" si="1"/>
        <v>3.6739595627830397</v>
      </c>
      <c r="I14" s="187">
        <v>22845485</v>
      </c>
      <c r="J14" s="197"/>
      <c r="K14" s="123">
        <v>22516132</v>
      </c>
      <c r="L14" s="355">
        <f t="shared" si="0"/>
        <v>1.4627423573462721</v>
      </c>
    </row>
    <row r="15" spans="1:14" x14ac:dyDescent="0.2">
      <c r="B15" s="89"/>
      <c r="C15" s="17" t="s">
        <v>109</v>
      </c>
      <c r="D15" s="38">
        <v>5</v>
      </c>
      <c r="E15" s="371">
        <v>1115388</v>
      </c>
      <c r="F15" s="195" t="s">
        <v>167</v>
      </c>
      <c r="G15" s="123">
        <v>840550</v>
      </c>
      <c r="H15" s="355">
        <f t="shared" si="1"/>
        <v>32.697400511569811</v>
      </c>
      <c r="I15" s="187">
        <v>7576159</v>
      </c>
      <c r="J15" s="195" t="s">
        <v>350</v>
      </c>
      <c r="K15" s="123">
        <v>6272755</v>
      </c>
      <c r="L15" s="355">
        <f t="shared" si="0"/>
        <v>20.778812499451988</v>
      </c>
    </row>
    <row r="16" spans="1:14" x14ac:dyDescent="0.2">
      <c r="B16" s="89"/>
      <c r="C16" s="17" t="s">
        <v>110</v>
      </c>
      <c r="D16" s="38">
        <v>6</v>
      </c>
      <c r="E16" s="371">
        <v>55907</v>
      </c>
      <c r="F16" s="123"/>
      <c r="G16" s="123">
        <v>91180</v>
      </c>
      <c r="H16" s="355">
        <f t="shared" si="1"/>
        <v>-38.685018644439573</v>
      </c>
      <c r="I16" s="187">
        <v>547934</v>
      </c>
      <c r="J16" s="197"/>
      <c r="K16" s="123">
        <v>650172</v>
      </c>
      <c r="L16" s="355">
        <f t="shared" si="0"/>
        <v>-15.724762062961801</v>
      </c>
    </row>
    <row r="17" spans="2:12" x14ac:dyDescent="0.2">
      <c r="B17" s="89"/>
      <c r="C17" s="17" t="s">
        <v>111</v>
      </c>
      <c r="D17" s="38">
        <v>7</v>
      </c>
      <c r="E17" s="371">
        <v>40651</v>
      </c>
      <c r="F17" s="195" t="s">
        <v>166</v>
      </c>
      <c r="G17" s="123">
        <v>78706</v>
      </c>
      <c r="H17" s="355">
        <f t="shared" si="1"/>
        <v>-48.350824587706143</v>
      </c>
      <c r="I17" s="187">
        <v>764462</v>
      </c>
      <c r="J17" s="196" t="s">
        <v>351</v>
      </c>
      <c r="K17" s="123">
        <v>848403</v>
      </c>
      <c r="L17" s="355">
        <f t="shared" si="0"/>
        <v>-9.8940008462959241</v>
      </c>
    </row>
    <row r="18" spans="2:12" x14ac:dyDescent="0.2">
      <c r="B18" s="105"/>
      <c r="C18" s="17" t="s">
        <v>112</v>
      </c>
      <c r="D18" s="38">
        <v>8</v>
      </c>
      <c r="E18" s="371">
        <v>61997</v>
      </c>
      <c r="F18" s="123"/>
      <c r="G18" s="123">
        <v>98507</v>
      </c>
      <c r="H18" s="355">
        <f t="shared" si="1"/>
        <v>-37.063355903641373</v>
      </c>
      <c r="I18" s="187">
        <v>650591</v>
      </c>
      <c r="J18" s="197"/>
      <c r="K18" s="123">
        <v>624539</v>
      </c>
      <c r="L18" s="355">
        <f t="shared" si="0"/>
        <v>4.1713968222961313</v>
      </c>
    </row>
    <row r="19" spans="2:12" ht="3.95" customHeight="1" x14ac:dyDescent="0.2">
      <c r="B19" s="105"/>
      <c r="C19" s="17"/>
      <c r="D19" s="38"/>
      <c r="E19" s="371"/>
      <c r="F19" s="123"/>
      <c r="G19" s="123"/>
      <c r="H19" s="46"/>
      <c r="I19" s="187"/>
      <c r="J19" s="197"/>
      <c r="K19" s="123"/>
      <c r="L19" s="194"/>
    </row>
    <row r="20" spans="2:12" ht="12" customHeight="1" x14ac:dyDescent="0.2">
      <c r="B20" s="89" t="s">
        <v>113</v>
      </c>
      <c r="D20" s="23"/>
      <c r="E20" s="310" t="s">
        <v>0</v>
      </c>
      <c r="F20" s="125"/>
      <c r="G20" s="125"/>
      <c r="H20" s="199"/>
      <c r="I20" s="11"/>
      <c r="J20" s="200"/>
      <c r="K20" s="125"/>
      <c r="L20" s="199"/>
    </row>
    <row r="21" spans="2:12" ht="12" customHeight="1" x14ac:dyDescent="0.2">
      <c r="B21" s="89"/>
      <c r="C21" s="17" t="s">
        <v>114</v>
      </c>
      <c r="D21" s="92">
        <v>9</v>
      </c>
      <c r="E21" s="371">
        <v>271637</v>
      </c>
      <c r="F21" s="123"/>
      <c r="G21" s="123">
        <v>329588</v>
      </c>
      <c r="H21" s="355">
        <f t="shared" ref="H21:H36" si="2">IF(AND(G21&gt; 0,E21&gt;0,E21&lt;=G21*6),E21/G21*100-100,"-")</f>
        <v>-17.582861026493674</v>
      </c>
      <c r="I21" s="187">
        <v>2420121</v>
      </c>
      <c r="J21" s="123"/>
      <c r="K21" s="123">
        <v>2572327</v>
      </c>
      <c r="L21" s="355">
        <f t="shared" ref="L21:L36" si="3">IF(AND(K21&gt; 0,I21&gt;0,I21&lt;=K21*6),I21/K21*100-100,"-")</f>
        <v>-5.9170548689960469</v>
      </c>
    </row>
    <row r="22" spans="2:12" x14ac:dyDescent="0.2">
      <c r="B22" s="89"/>
      <c r="C22" s="17" t="s">
        <v>115</v>
      </c>
      <c r="D22" s="38">
        <v>10</v>
      </c>
      <c r="E22" s="371">
        <v>24225</v>
      </c>
      <c r="F22" s="123"/>
      <c r="G22" s="123">
        <v>33859</v>
      </c>
      <c r="H22" s="355">
        <f t="shared" si="2"/>
        <v>-28.453291591600461</v>
      </c>
      <c r="I22" s="187">
        <v>241020</v>
      </c>
      <c r="J22" s="197"/>
      <c r="K22" s="123">
        <v>237396</v>
      </c>
      <c r="L22" s="355">
        <f t="shared" si="3"/>
        <v>1.5265632108375939</v>
      </c>
    </row>
    <row r="23" spans="2:12" x14ac:dyDescent="0.2">
      <c r="B23" s="89"/>
      <c r="C23" s="17" t="s">
        <v>116</v>
      </c>
      <c r="D23" s="38">
        <v>11</v>
      </c>
      <c r="E23" s="371">
        <v>21552</v>
      </c>
      <c r="F23" s="123"/>
      <c r="G23" s="123">
        <v>12042</v>
      </c>
      <c r="H23" s="355">
        <f t="shared" si="2"/>
        <v>78.973592426507224</v>
      </c>
      <c r="I23" s="187">
        <v>101775</v>
      </c>
      <c r="J23" s="197"/>
      <c r="K23" s="123">
        <v>109713</v>
      </c>
      <c r="L23" s="355">
        <f t="shared" si="3"/>
        <v>-7.2352410379809129</v>
      </c>
    </row>
    <row r="24" spans="2:12" x14ac:dyDescent="0.2">
      <c r="B24" s="89"/>
      <c r="C24" s="17" t="s">
        <v>117</v>
      </c>
      <c r="D24" s="38">
        <v>12</v>
      </c>
      <c r="E24" s="371">
        <v>10073</v>
      </c>
      <c r="F24" s="123"/>
      <c r="G24" s="123">
        <v>12489</v>
      </c>
      <c r="H24" s="355">
        <f t="shared" si="2"/>
        <v>-19.345023620786293</v>
      </c>
      <c r="I24" s="187">
        <v>82462</v>
      </c>
      <c r="J24" s="197"/>
      <c r="K24" s="123">
        <v>94552</v>
      </c>
      <c r="L24" s="355">
        <f t="shared" si="3"/>
        <v>-12.786614772823427</v>
      </c>
    </row>
    <row r="25" spans="2:12" x14ac:dyDescent="0.2">
      <c r="B25" s="89"/>
      <c r="C25" s="17" t="s">
        <v>118</v>
      </c>
      <c r="D25" s="38">
        <v>13</v>
      </c>
      <c r="E25" s="371">
        <v>627</v>
      </c>
      <c r="F25" s="123"/>
      <c r="G25" s="123">
        <v>403</v>
      </c>
      <c r="H25" s="355">
        <f t="shared" si="2"/>
        <v>55.583126550868485</v>
      </c>
      <c r="I25" s="187">
        <v>3259</v>
      </c>
      <c r="J25" s="197"/>
      <c r="K25" s="123">
        <v>2548</v>
      </c>
      <c r="L25" s="355">
        <f t="shared" si="3"/>
        <v>27.904238618524332</v>
      </c>
    </row>
    <row r="26" spans="2:12" x14ac:dyDescent="0.2">
      <c r="B26" s="89"/>
      <c r="C26" s="17" t="s">
        <v>119</v>
      </c>
      <c r="D26" s="38">
        <v>14</v>
      </c>
      <c r="E26" s="371">
        <v>0</v>
      </c>
      <c r="F26" s="123"/>
      <c r="G26" s="123">
        <v>0</v>
      </c>
      <c r="H26" s="355" t="str">
        <f t="shared" si="2"/>
        <v>-</v>
      </c>
      <c r="I26" s="187">
        <v>0</v>
      </c>
      <c r="J26" s="197"/>
      <c r="K26" s="123">
        <v>0</v>
      </c>
      <c r="L26" s="355" t="str">
        <f t="shared" si="3"/>
        <v>-</v>
      </c>
    </row>
    <row r="27" spans="2:12" x14ac:dyDescent="0.2">
      <c r="B27" s="89"/>
      <c r="C27" s="17" t="s">
        <v>120</v>
      </c>
      <c r="D27" s="38">
        <v>15</v>
      </c>
      <c r="E27" s="371">
        <v>872318</v>
      </c>
      <c r="F27" s="123"/>
      <c r="G27" s="123">
        <v>616928</v>
      </c>
      <c r="H27" s="355">
        <f t="shared" si="2"/>
        <v>41.397051195601449</v>
      </c>
      <c r="I27" s="187">
        <v>5773536</v>
      </c>
      <c r="J27" s="197"/>
      <c r="K27" s="123">
        <v>3541527</v>
      </c>
      <c r="L27" s="355">
        <f t="shared" si="3"/>
        <v>63.023915954897433</v>
      </c>
    </row>
    <row r="28" spans="2:12" x14ac:dyDescent="0.2">
      <c r="B28" s="89"/>
      <c r="C28" s="17" t="s">
        <v>121</v>
      </c>
      <c r="D28" s="38">
        <v>16</v>
      </c>
      <c r="E28" s="371">
        <v>405</v>
      </c>
      <c r="F28" s="123"/>
      <c r="G28" s="123">
        <v>1587</v>
      </c>
      <c r="H28" s="355">
        <f t="shared" si="2"/>
        <v>-74.480151228733462</v>
      </c>
      <c r="I28" s="187">
        <v>14093</v>
      </c>
      <c r="J28" s="197"/>
      <c r="K28" s="123">
        <v>12990</v>
      </c>
      <c r="L28" s="355">
        <f t="shared" si="3"/>
        <v>8.4911470361816725</v>
      </c>
    </row>
    <row r="29" spans="2:12" x14ac:dyDescent="0.2">
      <c r="B29" s="89"/>
      <c r="C29" s="17" t="s">
        <v>122</v>
      </c>
      <c r="D29" s="38">
        <v>17</v>
      </c>
      <c r="E29" s="371">
        <v>69510</v>
      </c>
      <c r="F29" s="123"/>
      <c r="G29" s="123">
        <v>69867</v>
      </c>
      <c r="H29" s="355">
        <f t="shared" si="2"/>
        <v>-0.51097084460475628</v>
      </c>
      <c r="I29" s="187">
        <v>575862</v>
      </c>
      <c r="J29" s="197"/>
      <c r="K29" s="123">
        <v>633454</v>
      </c>
      <c r="L29" s="355">
        <f t="shared" si="3"/>
        <v>-9.0917414682044893</v>
      </c>
    </row>
    <row r="30" spans="2:12" x14ac:dyDescent="0.2">
      <c r="B30" s="89"/>
      <c r="C30" s="17" t="s">
        <v>124</v>
      </c>
      <c r="D30" s="38">
        <v>18</v>
      </c>
      <c r="E30" s="371">
        <v>243925</v>
      </c>
      <c r="F30" s="123"/>
      <c r="G30" s="123">
        <v>217009</v>
      </c>
      <c r="H30" s="355">
        <f t="shared" si="2"/>
        <v>12.403172218663741</v>
      </c>
      <c r="I30" s="187">
        <v>1305347</v>
      </c>
      <c r="J30" s="197"/>
      <c r="K30" s="123">
        <v>1237352</v>
      </c>
      <c r="L30" s="355">
        <f t="shared" si="3"/>
        <v>5.4952026585805953</v>
      </c>
    </row>
    <row r="31" spans="2:12" x14ac:dyDescent="0.2">
      <c r="B31" s="89"/>
      <c r="C31" s="17" t="s">
        <v>125</v>
      </c>
      <c r="D31" s="38">
        <v>19</v>
      </c>
      <c r="E31" s="371">
        <v>57309</v>
      </c>
      <c r="F31" s="123"/>
      <c r="G31" s="123">
        <v>58802</v>
      </c>
      <c r="H31" s="355">
        <f t="shared" si="2"/>
        <v>-2.539029284718211</v>
      </c>
      <c r="I31" s="187">
        <v>636232</v>
      </c>
      <c r="J31" s="197"/>
      <c r="K31" s="123">
        <v>515567</v>
      </c>
      <c r="L31" s="355">
        <f t="shared" si="3"/>
        <v>23.404329602166158</v>
      </c>
    </row>
    <row r="32" spans="2:12" x14ac:dyDescent="0.2">
      <c r="B32" s="89"/>
      <c r="C32" s="17" t="s">
        <v>126</v>
      </c>
      <c r="D32" s="38">
        <v>20</v>
      </c>
      <c r="E32" s="371">
        <v>12083</v>
      </c>
      <c r="F32" s="123"/>
      <c r="G32" s="123">
        <v>12616</v>
      </c>
      <c r="H32" s="355">
        <f t="shared" si="2"/>
        <v>-4.2247939124920748</v>
      </c>
      <c r="I32" s="187">
        <v>74889</v>
      </c>
      <c r="J32" s="197"/>
      <c r="K32" s="123">
        <v>92009</v>
      </c>
      <c r="L32" s="355">
        <f t="shared" si="3"/>
        <v>-18.606875414361639</v>
      </c>
    </row>
    <row r="33" spans="2:12" x14ac:dyDescent="0.2">
      <c r="B33" s="89"/>
      <c r="C33" s="17" t="s">
        <v>127</v>
      </c>
      <c r="D33" s="38">
        <v>21</v>
      </c>
      <c r="E33" s="371">
        <v>105387</v>
      </c>
      <c r="F33" s="123"/>
      <c r="G33" s="123">
        <v>97892</v>
      </c>
      <c r="H33" s="355">
        <f t="shared" si="2"/>
        <v>7.6563968455032096</v>
      </c>
      <c r="I33" s="187">
        <v>870114</v>
      </c>
      <c r="J33" s="197"/>
      <c r="K33" s="123">
        <v>592539</v>
      </c>
      <c r="L33" s="355">
        <f t="shared" si="3"/>
        <v>46.845017796296958</v>
      </c>
    </row>
    <row r="34" spans="2:12" x14ac:dyDescent="0.2">
      <c r="B34" s="104" t="s">
        <v>128</v>
      </c>
      <c r="C34" s="17"/>
      <c r="D34" s="38">
        <v>22</v>
      </c>
      <c r="E34" s="371">
        <f>SUM(E11:E33)</f>
        <v>9098832</v>
      </c>
      <c r="F34" s="123"/>
      <c r="G34" s="123">
        <f>SUM(G11:G33)</f>
        <v>8655653</v>
      </c>
      <c r="H34" s="355">
        <f t="shared" si="2"/>
        <v>5.120110521990668</v>
      </c>
      <c r="I34" s="187">
        <f>SUM(I11:I33)</f>
        <v>66783961</v>
      </c>
      <c r="J34" s="197"/>
      <c r="K34" s="123">
        <f>SUM(K11:K33)</f>
        <v>61964875</v>
      </c>
      <c r="L34" s="355">
        <f t="shared" si="3"/>
        <v>7.7771253472229205</v>
      </c>
    </row>
    <row r="35" spans="2:12" x14ac:dyDescent="0.2">
      <c r="B35" s="23" t="s">
        <v>49</v>
      </c>
      <c r="C35" s="201" t="s">
        <v>169</v>
      </c>
      <c r="D35" s="201">
        <v>23</v>
      </c>
      <c r="E35" s="372">
        <v>485591</v>
      </c>
      <c r="F35" s="201"/>
      <c r="G35" s="123">
        <v>551227</v>
      </c>
      <c r="H35" s="355">
        <f t="shared" si="2"/>
        <v>-11.907254180219766</v>
      </c>
      <c r="I35" s="122">
        <v>4356512</v>
      </c>
      <c r="J35" s="201"/>
      <c r="K35" s="123">
        <v>4041928</v>
      </c>
      <c r="L35" s="355">
        <f t="shared" si="3"/>
        <v>7.7830184011194632</v>
      </c>
    </row>
    <row r="36" spans="2:12" x14ac:dyDescent="0.2">
      <c r="B36" s="72" t="s">
        <v>35</v>
      </c>
      <c r="C36" s="83" t="s">
        <v>170</v>
      </c>
      <c r="D36" s="202">
        <v>24</v>
      </c>
      <c r="E36" s="373">
        <f>E34-E35</f>
        <v>8613241</v>
      </c>
      <c r="F36" s="83"/>
      <c r="G36" s="203">
        <f>G34-G35</f>
        <v>8104426</v>
      </c>
      <c r="H36" s="357">
        <f t="shared" si="2"/>
        <v>6.2782361144392098</v>
      </c>
      <c r="I36" s="203">
        <f>I34-I35</f>
        <v>62427449</v>
      </c>
      <c r="J36" s="83"/>
      <c r="K36" s="370">
        <f>K34-K35</f>
        <v>57922947</v>
      </c>
      <c r="L36" s="374">
        <f t="shared" si="3"/>
        <v>7.7767141233335337</v>
      </c>
    </row>
    <row r="37" spans="2:12" s="67" customFormat="1" ht="10.15" customHeight="1" x14ac:dyDescent="0.2">
      <c r="B37" s="452"/>
      <c r="C37" s="388"/>
      <c r="D37" s="388"/>
      <c r="E37" s="387" t="s">
        <v>171</v>
      </c>
      <c r="F37" s="388"/>
      <c r="G37" s="387" t="s">
        <v>172</v>
      </c>
      <c r="H37" s="389"/>
      <c r="I37" s="387"/>
      <c r="J37" s="388"/>
      <c r="K37" s="387" t="s">
        <v>283</v>
      </c>
      <c r="L37" s="387" t="s">
        <v>352</v>
      </c>
    </row>
    <row r="38" spans="2:12" s="67" customFormat="1" ht="10.15" customHeight="1" x14ac:dyDescent="0.2">
      <c r="B38" s="452"/>
      <c r="C38" s="389"/>
      <c r="D38" s="388"/>
      <c r="E38" s="453"/>
      <c r="F38" s="453" t="s">
        <v>0</v>
      </c>
      <c r="G38" s="454"/>
      <c r="H38" s="452"/>
      <c r="I38" s="452"/>
      <c r="J38" s="389" t="s">
        <v>173</v>
      </c>
      <c r="K38" s="454">
        <v>13964</v>
      </c>
      <c r="L38" s="453">
        <v>122487</v>
      </c>
    </row>
    <row r="39" spans="2:12" s="67" customFormat="1" ht="10.15" customHeight="1" x14ac:dyDescent="0.2">
      <c r="B39" s="452"/>
      <c r="C39" s="389" t="s">
        <v>174</v>
      </c>
      <c r="D39" s="452"/>
      <c r="E39" s="453">
        <v>86885</v>
      </c>
      <c r="F39" s="453"/>
      <c r="G39" s="454">
        <v>497423</v>
      </c>
      <c r="H39" s="452"/>
      <c r="I39" s="452"/>
      <c r="J39" s="389" t="s">
        <v>175</v>
      </c>
      <c r="K39" s="454">
        <v>777</v>
      </c>
      <c r="L39" s="453">
        <v>14444</v>
      </c>
    </row>
    <row r="40" spans="2:12" s="67" customFormat="1" ht="10.15" customHeight="1" x14ac:dyDescent="0.2">
      <c r="B40" s="452"/>
      <c r="C40" s="389" t="s">
        <v>176</v>
      </c>
      <c r="D40" s="452"/>
      <c r="E40" s="453">
        <v>1213444</v>
      </c>
      <c r="F40" s="453"/>
      <c r="G40" s="454">
        <v>8262255</v>
      </c>
      <c r="H40" s="452"/>
      <c r="I40" s="452"/>
      <c r="J40" s="389" t="s">
        <v>177</v>
      </c>
      <c r="K40" s="454">
        <v>18491</v>
      </c>
      <c r="L40" s="453">
        <v>170263</v>
      </c>
    </row>
    <row r="41" spans="2:12" s="67" customFormat="1" ht="10.15" customHeight="1" x14ac:dyDescent="0.2">
      <c r="B41" s="452"/>
      <c r="C41" s="389" t="s">
        <v>286</v>
      </c>
      <c r="E41" s="453">
        <v>413565</v>
      </c>
      <c r="F41" s="453"/>
      <c r="G41" s="454">
        <v>2612092</v>
      </c>
      <c r="H41" s="452"/>
      <c r="I41" s="452"/>
      <c r="J41" s="389" t="s">
        <v>178</v>
      </c>
      <c r="K41" s="454">
        <v>-22744</v>
      </c>
      <c r="L41" s="453">
        <v>116184</v>
      </c>
    </row>
    <row r="42" spans="2:12" s="67" customFormat="1" ht="10.15" customHeight="1" x14ac:dyDescent="0.2">
      <c r="B42" s="452"/>
      <c r="C42" s="389"/>
      <c r="D42" s="452"/>
      <c r="E42" s="387" t="s">
        <v>167</v>
      </c>
      <c r="F42" s="453"/>
      <c r="G42" s="387" t="s">
        <v>350</v>
      </c>
      <c r="H42" s="452"/>
      <c r="I42" s="452"/>
      <c r="J42" s="389" t="s">
        <v>179</v>
      </c>
      <c r="K42" s="454">
        <v>30163</v>
      </c>
      <c r="L42" s="453">
        <v>341084</v>
      </c>
    </row>
    <row r="43" spans="2:12" ht="10.15" customHeight="1" x14ac:dyDescent="0.2">
      <c r="B43" s="455"/>
      <c r="C43" s="495" t="s">
        <v>353</v>
      </c>
      <c r="D43" s="496"/>
      <c r="E43" s="497">
        <v>92992</v>
      </c>
      <c r="F43" s="497"/>
      <c r="G43" s="498">
        <v>535011</v>
      </c>
      <c r="H43" s="455"/>
      <c r="I43" s="455"/>
      <c r="J43" s="455"/>
      <c r="K43" s="455"/>
      <c r="L43" s="455"/>
    </row>
    <row r="44" spans="2:12" x14ac:dyDescent="0.2">
      <c r="C44" s="495" t="s">
        <v>354</v>
      </c>
      <c r="D44" s="499"/>
      <c r="E44" s="497">
        <v>1022396</v>
      </c>
      <c r="F44" s="494"/>
      <c r="G44" s="498">
        <v>7041148</v>
      </c>
    </row>
    <row r="45" spans="2:12" x14ac:dyDescent="0.2"/>
    <row r="46" spans="2:12" x14ac:dyDescent="0.2"/>
  </sheetData>
  <phoneticPr fontId="0" type="noConversion"/>
  <hyperlinks>
    <hyperlink ref="L1" location="Inhalt!F27" display="Inhalt!F27"/>
  </hyperlinks>
  <printOptions horizontalCentered="1"/>
  <pageMargins left="0.19685039370078741" right="0.19685039370078741" top="0.85" bottom="0" header="0.44" footer="0.2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B1:N43"/>
  <sheetViews>
    <sheetView showRowColHeaders="0" zoomScale="85" workbookViewId="0">
      <selection activeCell="M1" sqref="M1"/>
    </sheetView>
  </sheetViews>
  <sheetFormatPr baseColWidth="10" defaultColWidth="0" defaultRowHeight="12.75" zeroHeight="1" x14ac:dyDescent="0.2"/>
  <cols>
    <col min="1" max="1" width="1.85546875" style="205" customWidth="1"/>
    <col min="2" max="2" width="1.140625" style="205" customWidth="1"/>
    <col min="3" max="3" width="22.28515625" style="205" customWidth="1"/>
    <col min="4" max="4" width="3.28515625" style="205" customWidth="1"/>
    <col min="5" max="5" width="12.7109375" style="205" customWidth="1"/>
    <col min="6" max="6" width="11.42578125" style="205" customWidth="1"/>
    <col min="7" max="7" width="11.7109375" style="205" customWidth="1"/>
    <col min="8" max="8" width="11.42578125" style="205" customWidth="1"/>
    <col min="9" max="9" width="2.42578125" style="205" customWidth="1"/>
    <col min="10" max="10" width="11" style="205" customWidth="1"/>
    <col min="11" max="11" width="14.140625" style="205" customWidth="1"/>
    <col min="12" max="12" width="12.28515625" style="205" customWidth="1"/>
    <col min="13" max="13" width="12.5703125" style="205" customWidth="1"/>
    <col min="14" max="14" width="2.140625" style="205" customWidth="1"/>
    <col min="15" max="16" width="9.140625" style="205" customWidth="1"/>
    <col min="17" max="16384" width="0" style="205" hidden="1"/>
  </cols>
  <sheetData>
    <row r="1" spans="2:14" ht="15.75" x14ac:dyDescent="0.25">
      <c r="B1" s="518" t="s">
        <v>370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477" t="str">
        <f>INDEX(rP1.Inhalte,22,1)</f>
        <v>zurück zum Inhaltsverzeichnis</v>
      </c>
      <c r="N1" s="204"/>
    </row>
    <row r="2" spans="2:14" ht="5.0999999999999996" customHeight="1" x14ac:dyDescent="0.2"/>
    <row r="3" spans="2:14" x14ac:dyDescent="0.2">
      <c r="B3" s="206" t="s">
        <v>180</v>
      </c>
      <c r="N3" s="207" t="s">
        <v>73</v>
      </c>
    </row>
    <row r="4" spans="2:14" ht="5.0999999999999996" customHeight="1" x14ac:dyDescent="0.2">
      <c r="C4" s="208"/>
      <c r="D4" s="208"/>
      <c r="E4" s="209"/>
      <c r="F4" s="209"/>
      <c r="G4" s="209"/>
      <c r="H4" s="209"/>
      <c r="I4" s="209"/>
      <c r="J4" s="209"/>
      <c r="K4" s="209"/>
      <c r="L4" s="208"/>
    </row>
    <row r="5" spans="2:14" x14ac:dyDescent="0.2">
      <c r="B5" s="210"/>
      <c r="C5" s="211"/>
      <c r="D5" s="212"/>
      <c r="E5" s="213"/>
      <c r="F5" s="214" t="s">
        <v>137</v>
      </c>
      <c r="G5" s="215"/>
      <c r="H5" s="216"/>
      <c r="I5" s="213" t="s">
        <v>0</v>
      </c>
      <c r="J5" s="217"/>
      <c r="K5" s="218" t="s">
        <v>138</v>
      </c>
      <c r="L5" s="213"/>
      <c r="M5" s="213" t="s">
        <v>80</v>
      </c>
      <c r="N5" s="212"/>
    </row>
    <row r="6" spans="2:14" x14ac:dyDescent="0.2">
      <c r="B6" s="219"/>
      <c r="C6" s="207" t="s">
        <v>139</v>
      </c>
      <c r="D6" s="220" t="s">
        <v>0</v>
      </c>
      <c r="E6" s="221" t="s">
        <v>89</v>
      </c>
      <c r="F6" s="222" t="s">
        <v>140</v>
      </c>
      <c r="G6" s="222" t="s">
        <v>141</v>
      </c>
      <c r="H6" s="223" t="s">
        <v>142</v>
      </c>
      <c r="I6" s="221" t="s">
        <v>143</v>
      </c>
      <c r="J6" s="224"/>
      <c r="K6" s="222" t="s">
        <v>144</v>
      </c>
      <c r="L6" s="221" t="s">
        <v>145</v>
      </c>
      <c r="M6" s="221" t="s">
        <v>146</v>
      </c>
      <c r="N6" s="225"/>
    </row>
    <row r="7" spans="2:14" x14ac:dyDescent="0.2">
      <c r="B7" s="219"/>
      <c r="D7" s="220"/>
      <c r="E7" s="221" t="s">
        <v>97</v>
      </c>
      <c r="F7" s="222" t="s">
        <v>147</v>
      </c>
      <c r="G7" s="222" t="s">
        <v>148</v>
      </c>
      <c r="H7" s="223" t="s">
        <v>149</v>
      </c>
      <c r="I7" s="221"/>
      <c r="J7" s="224"/>
      <c r="K7" s="222" t="s">
        <v>150</v>
      </c>
      <c r="L7" s="221" t="s">
        <v>151</v>
      </c>
      <c r="M7" s="221" t="s">
        <v>152</v>
      </c>
      <c r="N7" s="225"/>
    </row>
    <row r="8" spans="2:14" ht="4.5" customHeight="1" x14ac:dyDescent="0.2">
      <c r="B8" s="219"/>
      <c r="D8" s="220"/>
      <c r="E8" s="221"/>
      <c r="F8" s="222"/>
      <c r="G8" s="222"/>
      <c r="I8" s="221"/>
      <c r="J8" s="224"/>
      <c r="K8" s="222"/>
      <c r="L8" s="221"/>
      <c r="M8" s="221"/>
      <c r="N8" s="225"/>
    </row>
    <row r="9" spans="2:14" x14ac:dyDescent="0.2">
      <c r="B9" s="219" t="s">
        <v>58</v>
      </c>
      <c r="D9" s="220"/>
      <c r="E9" s="226" t="s">
        <v>98</v>
      </c>
      <c r="F9" s="222" t="s">
        <v>99</v>
      </c>
      <c r="G9" s="222" t="s">
        <v>99</v>
      </c>
      <c r="H9" s="222" t="s">
        <v>99</v>
      </c>
      <c r="I9" s="226" t="s">
        <v>98</v>
      </c>
      <c r="J9" s="227"/>
      <c r="K9" s="222" t="s">
        <v>99</v>
      </c>
      <c r="L9" s="224" t="s">
        <v>99</v>
      </c>
      <c r="M9" s="228" t="s">
        <v>100</v>
      </c>
      <c r="N9" s="229"/>
    </row>
    <row r="10" spans="2:14" x14ac:dyDescent="0.2">
      <c r="B10" s="230"/>
      <c r="C10" s="208"/>
      <c r="D10" s="231"/>
      <c r="E10" s="214" t="s">
        <v>101</v>
      </c>
      <c r="F10" s="232" t="s">
        <v>20</v>
      </c>
      <c r="G10" s="232" t="s">
        <v>21</v>
      </c>
      <c r="H10" s="232" t="s">
        <v>55</v>
      </c>
      <c r="I10" s="214" t="s">
        <v>23</v>
      </c>
      <c r="J10" s="215"/>
      <c r="K10" s="232" t="s">
        <v>24</v>
      </c>
      <c r="L10" s="214" t="s">
        <v>102</v>
      </c>
      <c r="M10" s="214" t="s">
        <v>103</v>
      </c>
      <c r="N10" s="233"/>
    </row>
    <row r="11" spans="2:14" x14ac:dyDescent="0.2">
      <c r="B11" s="219" t="s">
        <v>104</v>
      </c>
      <c r="C11" s="220"/>
      <c r="D11" s="234"/>
      <c r="E11" s="235"/>
      <c r="F11" s="222"/>
      <c r="G11" s="222"/>
      <c r="H11" s="222"/>
      <c r="I11" s="236"/>
      <c r="J11" s="237"/>
      <c r="K11" s="222"/>
      <c r="L11" s="235"/>
      <c r="M11" s="235"/>
      <c r="N11" s="238"/>
    </row>
    <row r="12" spans="2:14" x14ac:dyDescent="0.2">
      <c r="B12" s="219"/>
      <c r="C12" s="208" t="s">
        <v>105</v>
      </c>
      <c r="D12" s="239">
        <v>1</v>
      </c>
      <c r="E12" s="122">
        <v>9714120</v>
      </c>
      <c r="F12" s="122">
        <v>139</v>
      </c>
      <c r="G12" s="122">
        <v>448597</v>
      </c>
      <c r="H12" s="122">
        <v>0</v>
      </c>
      <c r="I12" s="122"/>
      <c r="J12" s="123">
        <v>-36436</v>
      </c>
      <c r="K12" s="122">
        <v>45802</v>
      </c>
      <c r="L12" s="122">
        <f>E12-F12-G12-H12+J12-K12-M12</f>
        <v>63038</v>
      </c>
      <c r="M12" s="122">
        <v>9120108</v>
      </c>
      <c r="N12" s="241"/>
    </row>
    <row r="13" spans="2:14" x14ac:dyDescent="0.2">
      <c r="B13" s="219"/>
      <c r="C13" s="208" t="s">
        <v>106</v>
      </c>
      <c r="D13" s="232">
        <v>2</v>
      </c>
      <c r="E13" s="122">
        <v>13414839</v>
      </c>
      <c r="F13" s="122">
        <v>674434</v>
      </c>
      <c r="G13" s="122">
        <v>1664594</v>
      </c>
      <c r="H13" s="122">
        <v>0</v>
      </c>
      <c r="I13" s="122"/>
      <c r="J13" s="123">
        <v>61928</v>
      </c>
      <c r="K13" s="122">
        <v>-217922</v>
      </c>
      <c r="L13" s="122">
        <f t="shared" ref="L13:L19" si="0">E13-F13-G13-H13+J13-K13-M13</f>
        <v>-16109</v>
      </c>
      <c r="M13" s="122">
        <v>11371770</v>
      </c>
      <c r="N13" s="241" t="s">
        <v>123</v>
      </c>
    </row>
    <row r="14" spans="2:14" x14ac:dyDescent="0.2">
      <c r="B14" s="219"/>
      <c r="C14" s="208" t="s">
        <v>107</v>
      </c>
      <c r="D14" s="232">
        <v>3</v>
      </c>
      <c r="E14" s="122">
        <v>3484946</v>
      </c>
      <c r="F14" s="122">
        <v>44336</v>
      </c>
      <c r="G14" s="122">
        <v>1662795</v>
      </c>
      <c r="H14" s="122">
        <v>0</v>
      </c>
      <c r="I14" s="122"/>
      <c r="J14" s="123">
        <v>-35094</v>
      </c>
      <c r="K14" s="122">
        <v>-81477</v>
      </c>
      <c r="L14" s="122">
        <f t="shared" si="0"/>
        <v>15456</v>
      </c>
      <c r="M14" s="122">
        <v>1808742</v>
      </c>
      <c r="N14" s="241"/>
    </row>
    <row r="15" spans="2:14" x14ac:dyDescent="0.2">
      <c r="B15" s="219"/>
      <c r="C15" s="208" t="s">
        <v>108</v>
      </c>
      <c r="D15" s="232">
        <v>4</v>
      </c>
      <c r="E15" s="122">
        <v>29548971</v>
      </c>
      <c r="F15" s="122">
        <v>702289</v>
      </c>
      <c r="G15" s="122">
        <v>5655241</v>
      </c>
      <c r="H15" s="122">
        <v>0</v>
      </c>
      <c r="I15" s="122"/>
      <c r="J15" s="123">
        <v>-580919</v>
      </c>
      <c r="K15" s="122">
        <v>-440822</v>
      </c>
      <c r="L15" s="122">
        <f t="shared" si="0"/>
        <v>205859</v>
      </c>
      <c r="M15" s="122">
        <v>22845485</v>
      </c>
      <c r="N15" s="241"/>
    </row>
    <row r="16" spans="2:14" x14ac:dyDescent="0.2">
      <c r="B16" s="219"/>
      <c r="C16" s="208" t="s">
        <v>109</v>
      </c>
      <c r="D16" s="232">
        <v>5</v>
      </c>
      <c r="E16" s="122">
        <v>7810134</v>
      </c>
      <c r="F16" s="122">
        <v>336978</v>
      </c>
      <c r="G16" s="122">
        <v>383837</v>
      </c>
      <c r="H16" s="122">
        <v>478431</v>
      </c>
      <c r="I16" s="122"/>
      <c r="J16" s="123">
        <v>690010</v>
      </c>
      <c r="K16" s="122">
        <v>-138538</v>
      </c>
      <c r="L16" s="122">
        <f t="shared" si="0"/>
        <v>-136723</v>
      </c>
      <c r="M16" s="122">
        <v>7576159</v>
      </c>
      <c r="N16" s="241"/>
    </row>
    <row r="17" spans="2:14" x14ac:dyDescent="0.2">
      <c r="B17" s="219"/>
      <c r="C17" s="208" t="s">
        <v>110</v>
      </c>
      <c r="D17" s="232">
        <v>6</v>
      </c>
      <c r="E17" s="122">
        <v>812652</v>
      </c>
      <c r="F17" s="122">
        <v>1150</v>
      </c>
      <c r="G17" s="122">
        <v>8332</v>
      </c>
      <c r="H17" s="122">
        <v>0</v>
      </c>
      <c r="I17" s="122"/>
      <c r="J17" s="123">
        <v>-154731</v>
      </c>
      <c r="K17" s="122">
        <v>-711</v>
      </c>
      <c r="L17" s="122">
        <f t="shared" si="0"/>
        <v>101216</v>
      </c>
      <c r="M17" s="122">
        <v>547934</v>
      </c>
      <c r="N17" s="241"/>
    </row>
    <row r="18" spans="2:14" x14ac:dyDescent="0.2">
      <c r="B18" s="219"/>
      <c r="C18" s="208" t="s">
        <v>111</v>
      </c>
      <c r="D18" s="232">
        <v>7</v>
      </c>
      <c r="E18" s="122">
        <v>2196037</v>
      </c>
      <c r="F18" s="122">
        <v>236335</v>
      </c>
      <c r="G18" s="122">
        <v>1100639</v>
      </c>
      <c r="H18" s="122">
        <v>519646</v>
      </c>
      <c r="I18" s="122"/>
      <c r="J18" s="123">
        <v>534659</v>
      </c>
      <c r="K18" s="122">
        <v>144246</v>
      </c>
      <c r="L18" s="122">
        <f t="shared" si="0"/>
        <v>-34632</v>
      </c>
      <c r="M18" s="122">
        <v>764462</v>
      </c>
      <c r="N18" s="241" t="s">
        <v>123</v>
      </c>
    </row>
    <row r="19" spans="2:14" x14ac:dyDescent="0.2">
      <c r="B19" s="230"/>
      <c r="C19" s="208" t="s">
        <v>112</v>
      </c>
      <c r="D19" s="232">
        <v>8</v>
      </c>
      <c r="E19" s="122">
        <v>1557613</v>
      </c>
      <c r="F19" s="122">
        <v>25425</v>
      </c>
      <c r="G19" s="122">
        <v>646519</v>
      </c>
      <c r="H19" s="122">
        <v>0</v>
      </c>
      <c r="I19" s="122"/>
      <c r="J19" s="123">
        <v>-362748</v>
      </c>
      <c r="K19" s="122">
        <v>-157480</v>
      </c>
      <c r="L19" s="122">
        <f t="shared" si="0"/>
        <v>29810</v>
      </c>
      <c r="M19" s="122">
        <v>650591</v>
      </c>
      <c r="N19" s="241"/>
    </row>
    <row r="20" spans="2:14" ht="3.95" customHeight="1" x14ac:dyDescent="0.2">
      <c r="B20" s="230"/>
      <c r="C20" s="208"/>
      <c r="D20" s="232"/>
      <c r="E20" s="122"/>
      <c r="F20" s="93"/>
      <c r="G20" s="93"/>
      <c r="H20" s="93"/>
      <c r="I20" s="122"/>
      <c r="J20" s="187"/>
      <c r="K20" s="93"/>
      <c r="L20" s="122"/>
      <c r="M20" s="122"/>
      <c r="N20" s="241"/>
    </row>
    <row r="21" spans="2:14" x14ac:dyDescent="0.2">
      <c r="B21" s="219" t="s">
        <v>113</v>
      </c>
      <c r="D21" s="218"/>
      <c r="E21" s="124" t="s">
        <v>0</v>
      </c>
      <c r="F21" s="91"/>
      <c r="G21" s="91"/>
      <c r="H21" s="91"/>
      <c r="I21" s="124"/>
      <c r="J21" s="11"/>
      <c r="K21" s="91"/>
      <c r="L21" s="124"/>
      <c r="M21" s="124"/>
      <c r="N21" s="242"/>
    </row>
    <row r="22" spans="2:14" x14ac:dyDescent="0.2">
      <c r="B22" s="219"/>
      <c r="C22" s="208" t="s">
        <v>114</v>
      </c>
      <c r="D22" s="239">
        <v>9</v>
      </c>
      <c r="E22" s="122">
        <v>2618533</v>
      </c>
      <c r="F22" s="122">
        <v>12303</v>
      </c>
      <c r="G22" s="122">
        <v>184762</v>
      </c>
      <c r="H22" s="122">
        <v>0</v>
      </c>
      <c r="I22" s="122"/>
      <c r="J22" s="123">
        <v>0</v>
      </c>
      <c r="K22" s="122">
        <v>-3582</v>
      </c>
      <c r="L22" s="122">
        <f t="shared" ref="L22:L34" si="1">E22-F22-G22-H22+J22-K22-M22</f>
        <v>4929</v>
      </c>
      <c r="M22" s="122">
        <v>2420121</v>
      </c>
      <c r="N22" s="241"/>
    </row>
    <row r="23" spans="2:14" x14ac:dyDescent="0.2">
      <c r="B23" s="219"/>
      <c r="C23" s="208" t="s">
        <v>115</v>
      </c>
      <c r="D23" s="232">
        <v>10</v>
      </c>
      <c r="E23" s="122">
        <v>264629</v>
      </c>
      <c r="F23" s="122">
        <v>0</v>
      </c>
      <c r="G23" s="122">
        <v>0</v>
      </c>
      <c r="H23" s="122">
        <v>0</v>
      </c>
      <c r="I23" s="122"/>
      <c r="J23" s="123">
        <v>97</v>
      </c>
      <c r="K23" s="122">
        <v>53</v>
      </c>
      <c r="L23" s="122">
        <f t="shared" si="1"/>
        <v>23653</v>
      </c>
      <c r="M23" s="122">
        <v>241020</v>
      </c>
      <c r="N23" s="241"/>
    </row>
    <row r="24" spans="2:14" x14ac:dyDescent="0.2">
      <c r="B24" s="219"/>
      <c r="C24" s="208" t="s">
        <v>116</v>
      </c>
      <c r="D24" s="232">
        <v>11</v>
      </c>
      <c r="E24" s="122">
        <v>300597</v>
      </c>
      <c r="F24" s="122">
        <v>38815</v>
      </c>
      <c r="G24" s="122">
        <v>147522</v>
      </c>
      <c r="H24" s="122">
        <v>0</v>
      </c>
      <c r="I24" s="122"/>
      <c r="J24" s="123">
        <v>11510</v>
      </c>
      <c r="K24" s="122">
        <v>9336</v>
      </c>
      <c r="L24" s="122">
        <f t="shared" si="1"/>
        <v>14659</v>
      </c>
      <c r="M24" s="122">
        <v>101775</v>
      </c>
      <c r="N24" s="241"/>
    </row>
    <row r="25" spans="2:14" x14ac:dyDescent="0.2">
      <c r="B25" s="219"/>
      <c r="C25" s="208" t="s">
        <v>117</v>
      </c>
      <c r="D25" s="232">
        <v>12</v>
      </c>
      <c r="E25" s="122">
        <v>109824</v>
      </c>
      <c r="F25" s="122">
        <v>8967</v>
      </c>
      <c r="G25" s="122">
        <v>22917</v>
      </c>
      <c r="H25" s="122">
        <v>0</v>
      </c>
      <c r="I25" s="122"/>
      <c r="J25" s="123">
        <v>-233</v>
      </c>
      <c r="K25" s="122">
        <v>-1823</v>
      </c>
      <c r="L25" s="122">
        <f t="shared" si="1"/>
        <v>-2932</v>
      </c>
      <c r="M25" s="122">
        <v>82462</v>
      </c>
      <c r="N25" s="241"/>
    </row>
    <row r="26" spans="2:14" x14ac:dyDescent="0.2">
      <c r="B26" s="219"/>
      <c r="C26" s="208" t="s">
        <v>118</v>
      </c>
      <c r="D26" s="232">
        <v>13</v>
      </c>
      <c r="E26" s="122">
        <v>3479</v>
      </c>
      <c r="F26" s="122">
        <v>0</v>
      </c>
      <c r="G26" s="122">
        <v>1159</v>
      </c>
      <c r="H26" s="122">
        <v>0</v>
      </c>
      <c r="I26" s="122"/>
      <c r="J26" s="123">
        <v>10</v>
      </c>
      <c r="K26" s="122">
        <v>-1004</v>
      </c>
      <c r="L26" s="122">
        <f t="shared" si="1"/>
        <v>75</v>
      </c>
      <c r="M26" s="122">
        <v>3259</v>
      </c>
      <c r="N26" s="241"/>
    </row>
    <row r="27" spans="2:14" x14ac:dyDescent="0.2">
      <c r="B27" s="219"/>
      <c r="C27" s="208" t="s">
        <v>119</v>
      </c>
      <c r="D27" s="232">
        <v>14</v>
      </c>
      <c r="E27" s="122">
        <v>0</v>
      </c>
      <c r="F27" s="122">
        <v>0</v>
      </c>
      <c r="G27" s="122">
        <v>0</v>
      </c>
      <c r="H27" s="122">
        <v>0</v>
      </c>
      <c r="I27" s="122"/>
      <c r="J27" s="123">
        <v>0</v>
      </c>
      <c r="K27" s="122">
        <v>0</v>
      </c>
      <c r="L27" s="122">
        <f t="shared" si="1"/>
        <v>0</v>
      </c>
      <c r="M27" s="122">
        <v>0</v>
      </c>
      <c r="N27" s="241"/>
    </row>
    <row r="28" spans="2:14" x14ac:dyDescent="0.2">
      <c r="B28" s="219"/>
      <c r="C28" s="208" t="s">
        <v>120</v>
      </c>
      <c r="D28" s="232">
        <v>15</v>
      </c>
      <c r="E28" s="122">
        <v>6853979</v>
      </c>
      <c r="F28" s="122">
        <v>461347</v>
      </c>
      <c r="G28" s="122">
        <v>673231</v>
      </c>
      <c r="H28" s="122">
        <v>0</v>
      </c>
      <c r="I28" s="122"/>
      <c r="J28" s="123">
        <v>-32145</v>
      </c>
      <c r="K28" s="122">
        <v>-94319</v>
      </c>
      <c r="L28" s="122">
        <f t="shared" si="1"/>
        <v>8039</v>
      </c>
      <c r="M28" s="122">
        <v>5773536</v>
      </c>
      <c r="N28" s="241"/>
    </row>
    <row r="29" spans="2:14" x14ac:dyDescent="0.2">
      <c r="B29" s="219"/>
      <c r="C29" s="208" t="s">
        <v>121</v>
      </c>
      <c r="D29" s="232">
        <v>16</v>
      </c>
      <c r="E29" s="122">
        <v>27835</v>
      </c>
      <c r="F29" s="122">
        <v>15811</v>
      </c>
      <c r="G29" s="122">
        <v>5</v>
      </c>
      <c r="H29" s="122">
        <v>0</v>
      </c>
      <c r="I29" s="122"/>
      <c r="J29" s="123">
        <v>-1</v>
      </c>
      <c r="K29" s="122">
        <v>-1034</v>
      </c>
      <c r="L29" s="122">
        <f t="shared" si="1"/>
        <v>-1041</v>
      </c>
      <c r="M29" s="122">
        <v>14093</v>
      </c>
      <c r="N29" s="241"/>
    </row>
    <row r="30" spans="2:14" x14ac:dyDescent="0.2">
      <c r="B30" s="219"/>
      <c r="C30" s="208" t="s">
        <v>122</v>
      </c>
      <c r="D30" s="232">
        <v>17</v>
      </c>
      <c r="E30" s="122">
        <v>1448677</v>
      </c>
      <c r="F30" s="122">
        <v>315053</v>
      </c>
      <c r="G30" s="122">
        <v>638428</v>
      </c>
      <c r="H30" s="122">
        <v>0</v>
      </c>
      <c r="I30" s="122"/>
      <c r="J30" s="123">
        <v>-12777</v>
      </c>
      <c r="K30" s="122">
        <v>-39523</v>
      </c>
      <c r="L30" s="122">
        <f t="shared" si="1"/>
        <v>-53920</v>
      </c>
      <c r="M30" s="122">
        <v>575862</v>
      </c>
      <c r="N30" s="241"/>
    </row>
    <row r="31" spans="2:14" x14ac:dyDescent="0.2">
      <c r="B31" s="219"/>
      <c r="C31" s="208" t="s">
        <v>124</v>
      </c>
      <c r="D31" s="232">
        <v>18</v>
      </c>
      <c r="E31" s="122">
        <v>2330738</v>
      </c>
      <c r="F31" s="122">
        <v>108646</v>
      </c>
      <c r="G31" s="122">
        <v>863594</v>
      </c>
      <c r="H31" s="122">
        <v>0</v>
      </c>
      <c r="I31" s="122"/>
      <c r="J31" s="123">
        <v>-1708</v>
      </c>
      <c r="K31" s="122">
        <v>-13043</v>
      </c>
      <c r="L31" s="122">
        <f t="shared" si="1"/>
        <v>64486</v>
      </c>
      <c r="M31" s="122">
        <v>1305347</v>
      </c>
      <c r="N31" s="241"/>
    </row>
    <row r="32" spans="2:14" x14ac:dyDescent="0.2">
      <c r="B32" s="219"/>
      <c r="C32" s="208" t="s">
        <v>125</v>
      </c>
      <c r="D32" s="232">
        <v>19</v>
      </c>
      <c r="E32" s="122">
        <v>1201502</v>
      </c>
      <c r="F32" s="122">
        <v>3104</v>
      </c>
      <c r="G32" s="122">
        <v>566041</v>
      </c>
      <c r="H32" s="122">
        <v>0</v>
      </c>
      <c r="I32" s="122"/>
      <c r="J32" s="123">
        <v>0</v>
      </c>
      <c r="K32" s="122">
        <v>-10297</v>
      </c>
      <c r="L32" s="122">
        <f t="shared" si="1"/>
        <v>6422</v>
      </c>
      <c r="M32" s="122">
        <v>636232</v>
      </c>
      <c r="N32" s="241"/>
    </row>
    <row r="33" spans="2:14" x14ac:dyDescent="0.2">
      <c r="B33" s="219"/>
      <c r="C33" s="208" t="s">
        <v>126</v>
      </c>
      <c r="D33" s="232">
        <v>20</v>
      </c>
      <c r="E33" s="122">
        <v>207072</v>
      </c>
      <c r="F33" s="122">
        <v>31554</v>
      </c>
      <c r="G33" s="122">
        <v>95156</v>
      </c>
      <c r="H33" s="122">
        <v>0</v>
      </c>
      <c r="I33" s="122"/>
      <c r="J33" s="123">
        <v>4900</v>
      </c>
      <c r="K33" s="122">
        <v>2066</v>
      </c>
      <c r="L33" s="122">
        <f t="shared" si="1"/>
        <v>8307</v>
      </c>
      <c r="M33" s="122">
        <v>74889</v>
      </c>
      <c r="N33" s="241"/>
    </row>
    <row r="34" spans="2:14" x14ac:dyDescent="0.2">
      <c r="B34" s="219"/>
      <c r="C34" s="208" t="s">
        <v>127</v>
      </c>
      <c r="D34" s="232">
        <v>21</v>
      </c>
      <c r="E34" s="122">
        <v>904743</v>
      </c>
      <c r="F34" s="122">
        <v>30</v>
      </c>
      <c r="G34" s="122">
        <v>30234</v>
      </c>
      <c r="H34" s="122">
        <v>0</v>
      </c>
      <c r="I34" s="122"/>
      <c r="J34" s="123">
        <v>-86322</v>
      </c>
      <c r="K34" s="122">
        <v>-46313</v>
      </c>
      <c r="L34" s="122">
        <f t="shared" si="1"/>
        <v>-35644</v>
      </c>
      <c r="M34" s="122">
        <v>870114</v>
      </c>
      <c r="N34" s="241"/>
    </row>
    <row r="35" spans="2:14" x14ac:dyDescent="0.2">
      <c r="B35" s="243" t="s">
        <v>128</v>
      </c>
      <c r="C35" s="244"/>
      <c r="D35" s="245">
        <v>22</v>
      </c>
      <c r="E35" s="127">
        <f>SUM(E12:E34)</f>
        <v>84810920</v>
      </c>
      <c r="F35" s="127">
        <f>SUM(F12:F34)</f>
        <v>3016716</v>
      </c>
      <c r="G35" s="127">
        <f>SUM(G12:G34)</f>
        <v>14793603</v>
      </c>
      <c r="H35" s="127">
        <f>SUM(H12:H34)</f>
        <v>998077</v>
      </c>
      <c r="I35" s="127"/>
      <c r="J35" s="128">
        <f>SUM(J12:J34)</f>
        <v>0</v>
      </c>
      <c r="K35" s="129">
        <f>SUM(K12:K34)</f>
        <v>-1046385</v>
      </c>
      <c r="L35" s="129">
        <f>SUM(L12:L34)</f>
        <v>264948</v>
      </c>
      <c r="M35" s="127">
        <f>SUM(M12:M34)</f>
        <v>66783961</v>
      </c>
      <c r="N35" s="247"/>
    </row>
    <row r="36" spans="2:14" x14ac:dyDescent="0.2">
      <c r="I36" s="218"/>
      <c r="J36" s="248" t="s">
        <v>153</v>
      </c>
      <c r="M36" s="249"/>
      <c r="N36" s="212"/>
    </row>
    <row r="37" spans="2:14" x14ac:dyDescent="0.2">
      <c r="I37" s="250" t="s">
        <v>49</v>
      </c>
      <c r="J37" s="248"/>
      <c r="K37" s="208" t="s">
        <v>154</v>
      </c>
      <c r="L37" s="208"/>
      <c r="M37" s="240">
        <v>4034717</v>
      </c>
      <c r="N37" s="231"/>
    </row>
    <row r="38" spans="2:14" x14ac:dyDescent="0.2">
      <c r="C38" s="251" t="s">
        <v>155</v>
      </c>
      <c r="I38" s="250" t="s">
        <v>49</v>
      </c>
      <c r="J38" s="248"/>
      <c r="K38" s="206" t="s">
        <v>156</v>
      </c>
      <c r="M38" s="240">
        <v>321795</v>
      </c>
      <c r="N38" s="231"/>
    </row>
    <row r="39" spans="2:14" x14ac:dyDescent="0.2">
      <c r="C39" s="251" t="s">
        <v>157</v>
      </c>
      <c r="I39" s="252" t="s">
        <v>35</v>
      </c>
      <c r="J39" s="243" t="s">
        <v>158</v>
      </c>
      <c r="K39" s="253"/>
      <c r="L39" s="254"/>
      <c r="M39" s="246">
        <f>M35-M37-M38</f>
        <v>62427449</v>
      </c>
      <c r="N39" s="247"/>
    </row>
    <row r="40" spans="2:14" x14ac:dyDescent="0.2"/>
    <row r="41" spans="2:14" x14ac:dyDescent="0.2"/>
    <row r="42" spans="2:14" x14ac:dyDescent="0.2"/>
    <row r="43" spans="2:14" x14ac:dyDescent="0.2"/>
  </sheetData>
  <phoneticPr fontId="0" type="noConversion"/>
  <hyperlinks>
    <hyperlink ref="M1" location="Inhalt!F28" display="Inhalt!F28"/>
  </hyperlinks>
  <printOptions horizontalCentered="1"/>
  <pageMargins left="0" right="0" top="1.17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B1:J38"/>
  <sheetViews>
    <sheetView showRowColHeaders="0" zoomScale="88" workbookViewId="0">
      <selection activeCell="J1" sqref="J1"/>
    </sheetView>
  </sheetViews>
  <sheetFormatPr baseColWidth="10" defaultColWidth="0" defaultRowHeight="12.75" zeroHeight="1" x14ac:dyDescent="0.2"/>
  <cols>
    <col min="1" max="1" width="2.7109375" style="9" customWidth="1"/>
    <col min="2" max="2" width="2" style="9" customWidth="1"/>
    <col min="3" max="3" width="23.5703125" style="9" customWidth="1"/>
    <col min="4" max="4" width="3.28515625" style="9" customWidth="1"/>
    <col min="5" max="10" width="15.85546875" style="9" customWidth="1"/>
    <col min="11" max="12" width="9.140625" style="9" customWidth="1"/>
    <col min="13" max="16384" width="0" style="9" hidden="1"/>
  </cols>
  <sheetData>
    <row r="1" spans="2:10" ht="15.75" x14ac:dyDescent="0.25">
      <c r="B1" s="354" t="s">
        <v>369</v>
      </c>
      <c r="C1" s="6"/>
      <c r="D1" s="6"/>
      <c r="E1" s="6"/>
      <c r="F1" s="6"/>
      <c r="G1" s="6"/>
      <c r="H1" s="6"/>
      <c r="I1" s="6"/>
      <c r="J1" s="476" t="str">
        <f>INDEX(rP1.Inhalte,22,1)</f>
        <v>zurück zum Inhaltsverzeichnis</v>
      </c>
    </row>
    <row r="2" spans="2:10" ht="5.0999999999999996" customHeight="1" x14ac:dyDescent="0.2"/>
    <row r="3" spans="2:10" x14ac:dyDescent="0.2">
      <c r="B3" s="9" t="s">
        <v>181</v>
      </c>
      <c r="J3" s="16" t="s">
        <v>130</v>
      </c>
    </row>
    <row r="4" spans="2:10" ht="5.0999999999999996" customHeight="1" x14ac:dyDescent="0.2">
      <c r="C4" s="17"/>
      <c r="D4" s="17"/>
      <c r="E4" s="18"/>
      <c r="F4" s="18"/>
      <c r="G4" s="18"/>
      <c r="H4" s="18"/>
      <c r="I4" s="18"/>
    </row>
    <row r="5" spans="2:10" x14ac:dyDescent="0.2">
      <c r="B5" s="104"/>
      <c r="C5" s="16" t="s">
        <v>139</v>
      </c>
      <c r="D5" s="21"/>
      <c r="E5" s="113" t="s">
        <v>146</v>
      </c>
      <c r="F5" s="23" t="s">
        <v>182</v>
      </c>
      <c r="G5" s="115"/>
      <c r="H5" s="115" t="s">
        <v>183</v>
      </c>
      <c r="I5" s="23"/>
      <c r="J5" s="23" t="s">
        <v>80</v>
      </c>
    </row>
    <row r="6" spans="2:10" x14ac:dyDescent="0.2">
      <c r="B6" s="89"/>
      <c r="D6" s="30" t="s">
        <v>0</v>
      </c>
      <c r="E6" s="116" t="s">
        <v>152</v>
      </c>
      <c r="F6" s="32" t="s">
        <v>184</v>
      </c>
      <c r="G6" s="32" t="s">
        <v>183</v>
      </c>
      <c r="H6" s="32" t="s">
        <v>185</v>
      </c>
      <c r="I6" s="32" t="s">
        <v>186</v>
      </c>
      <c r="J6" s="33" t="s">
        <v>187</v>
      </c>
    </row>
    <row r="7" spans="2:10" x14ac:dyDescent="0.2">
      <c r="B7" s="89" t="s">
        <v>188</v>
      </c>
      <c r="D7" s="30"/>
      <c r="E7" s="116" t="s">
        <v>189</v>
      </c>
      <c r="F7" s="92" t="s">
        <v>190</v>
      </c>
      <c r="G7" s="92" t="s">
        <v>191</v>
      </c>
      <c r="H7" s="92" t="s">
        <v>192</v>
      </c>
      <c r="I7" s="32" t="s">
        <v>193</v>
      </c>
      <c r="J7" s="33" t="s">
        <v>194</v>
      </c>
    </row>
    <row r="8" spans="2:10" x14ac:dyDescent="0.2">
      <c r="B8" s="105"/>
      <c r="C8" s="17"/>
      <c r="D8" s="36"/>
      <c r="E8" s="25" t="s">
        <v>101</v>
      </c>
      <c r="F8" s="38" t="s">
        <v>20</v>
      </c>
      <c r="G8" s="38" t="s">
        <v>21</v>
      </c>
      <c r="H8" s="38" t="s">
        <v>55</v>
      </c>
      <c r="I8" s="38" t="s">
        <v>23</v>
      </c>
      <c r="J8" s="38" t="s">
        <v>24</v>
      </c>
    </row>
    <row r="9" spans="2:10" x14ac:dyDescent="0.2">
      <c r="B9" s="89" t="s">
        <v>104</v>
      </c>
      <c r="C9" s="30"/>
      <c r="D9" s="33"/>
      <c r="E9" s="22"/>
      <c r="F9" s="32"/>
      <c r="G9" s="32"/>
      <c r="H9" s="32"/>
      <c r="I9" s="32"/>
      <c r="J9" s="23"/>
    </row>
    <row r="10" spans="2:10" x14ac:dyDescent="0.2">
      <c r="B10" s="89"/>
      <c r="C10" s="17" t="s">
        <v>105</v>
      </c>
      <c r="D10" s="92">
        <v>1</v>
      </c>
      <c r="E10" s="122">
        <v>909072</v>
      </c>
      <c r="F10" s="122">
        <v>885187</v>
      </c>
      <c r="G10" s="122">
        <v>0</v>
      </c>
      <c r="H10" s="122">
        <v>0</v>
      </c>
      <c r="I10" s="122">
        <v>0</v>
      </c>
      <c r="J10" s="93">
        <f>E10-F10-G10-H10-I10</f>
        <v>23885</v>
      </c>
    </row>
    <row r="11" spans="2:10" x14ac:dyDescent="0.2">
      <c r="B11" s="89"/>
      <c r="C11" s="17" t="s">
        <v>106</v>
      </c>
      <c r="D11" s="38">
        <v>2</v>
      </c>
      <c r="E11" s="122">
        <v>1713894</v>
      </c>
      <c r="F11" s="122">
        <v>0</v>
      </c>
      <c r="G11" s="122">
        <v>0</v>
      </c>
      <c r="H11" s="122">
        <v>0</v>
      </c>
      <c r="I11" s="122">
        <v>4341</v>
      </c>
      <c r="J11" s="93">
        <f t="shared" ref="J11:J17" si="0">E11-F11-G11-H11-I11</f>
        <v>1709553</v>
      </c>
    </row>
    <row r="12" spans="2:10" x14ac:dyDescent="0.2">
      <c r="B12" s="89"/>
      <c r="C12" s="17" t="s">
        <v>107</v>
      </c>
      <c r="D12" s="38">
        <v>3</v>
      </c>
      <c r="E12" s="122">
        <v>200461</v>
      </c>
      <c r="F12" s="122">
        <v>140656</v>
      </c>
      <c r="G12" s="122">
        <v>0</v>
      </c>
      <c r="H12" s="122">
        <v>0</v>
      </c>
      <c r="I12" s="122">
        <v>0</v>
      </c>
      <c r="J12" s="93">
        <f t="shared" si="0"/>
        <v>59805</v>
      </c>
    </row>
    <row r="13" spans="2:10" x14ac:dyDescent="0.2">
      <c r="B13" s="89"/>
      <c r="C13" s="17" t="s">
        <v>108</v>
      </c>
      <c r="D13" s="38">
        <v>4</v>
      </c>
      <c r="E13" s="122">
        <v>3312411</v>
      </c>
      <c r="F13" s="122">
        <v>0</v>
      </c>
      <c r="G13" s="122">
        <v>0</v>
      </c>
      <c r="H13" s="122">
        <v>171</v>
      </c>
      <c r="I13" s="122">
        <v>343</v>
      </c>
      <c r="J13" s="93">
        <f t="shared" si="0"/>
        <v>3311897</v>
      </c>
    </row>
    <row r="14" spans="2:10" x14ac:dyDescent="0.2">
      <c r="B14" s="89"/>
      <c r="C14" s="17" t="s">
        <v>109</v>
      </c>
      <c r="D14" s="38">
        <v>5</v>
      </c>
      <c r="E14" s="122">
        <v>1115388</v>
      </c>
      <c r="F14" s="122">
        <v>10914</v>
      </c>
      <c r="G14" s="122">
        <v>0</v>
      </c>
      <c r="H14" s="122">
        <v>3</v>
      </c>
      <c r="I14" s="122">
        <v>380</v>
      </c>
      <c r="J14" s="93">
        <f t="shared" si="0"/>
        <v>1104091</v>
      </c>
    </row>
    <row r="15" spans="2:10" x14ac:dyDescent="0.2">
      <c r="B15" s="89"/>
      <c r="C15" s="17" t="s">
        <v>110</v>
      </c>
      <c r="D15" s="38">
        <v>6</v>
      </c>
      <c r="E15" s="122">
        <v>55907</v>
      </c>
      <c r="F15" s="122">
        <v>54581</v>
      </c>
      <c r="G15" s="122">
        <v>0</v>
      </c>
      <c r="H15" s="122">
        <v>0</v>
      </c>
      <c r="I15" s="122">
        <v>0</v>
      </c>
      <c r="J15" s="93">
        <f t="shared" si="0"/>
        <v>1326</v>
      </c>
    </row>
    <row r="16" spans="2:10" x14ac:dyDescent="0.2">
      <c r="B16" s="89"/>
      <c r="C16" s="17" t="s">
        <v>111</v>
      </c>
      <c r="D16" s="38">
        <v>7</v>
      </c>
      <c r="E16" s="122">
        <v>40651</v>
      </c>
      <c r="F16" s="122">
        <v>30163</v>
      </c>
      <c r="G16" s="122">
        <v>0</v>
      </c>
      <c r="H16" s="122">
        <v>0</v>
      </c>
      <c r="I16" s="122">
        <v>0</v>
      </c>
      <c r="J16" s="93">
        <f t="shared" si="0"/>
        <v>10488</v>
      </c>
    </row>
    <row r="17" spans="2:10" x14ac:dyDescent="0.2">
      <c r="B17" s="105"/>
      <c r="C17" s="17" t="s">
        <v>112</v>
      </c>
      <c r="D17" s="38">
        <v>8</v>
      </c>
      <c r="E17" s="122">
        <v>61997</v>
      </c>
      <c r="F17" s="122">
        <v>41712</v>
      </c>
      <c r="G17" s="122">
        <v>0</v>
      </c>
      <c r="H17" s="122">
        <v>0</v>
      </c>
      <c r="I17" s="122">
        <v>0</v>
      </c>
      <c r="J17" s="93">
        <f t="shared" si="0"/>
        <v>20285</v>
      </c>
    </row>
    <row r="18" spans="2:10" ht="3.95" customHeight="1" x14ac:dyDescent="0.2">
      <c r="B18" s="105"/>
      <c r="C18" s="17"/>
      <c r="D18" s="38"/>
      <c r="E18" s="122"/>
      <c r="F18" s="93"/>
      <c r="G18" s="93"/>
      <c r="H18" s="93"/>
      <c r="I18" s="93"/>
      <c r="J18" s="93"/>
    </row>
    <row r="19" spans="2:10" x14ac:dyDescent="0.2">
      <c r="B19" s="89" t="s">
        <v>113</v>
      </c>
      <c r="D19" s="23"/>
      <c r="E19" s="124"/>
      <c r="F19" s="91"/>
      <c r="G19" s="91"/>
      <c r="H19" s="91"/>
      <c r="I19" s="91"/>
      <c r="J19" s="91"/>
    </row>
    <row r="20" spans="2:10" x14ac:dyDescent="0.2">
      <c r="B20" s="89"/>
      <c r="C20" s="17" t="s">
        <v>114</v>
      </c>
      <c r="D20" s="92">
        <v>9</v>
      </c>
      <c r="E20" s="122">
        <v>271637</v>
      </c>
      <c r="F20" s="122">
        <v>126778</v>
      </c>
      <c r="G20" s="122">
        <v>0</v>
      </c>
      <c r="H20" s="122">
        <v>0</v>
      </c>
      <c r="I20" s="122">
        <v>0</v>
      </c>
      <c r="J20" s="93">
        <f t="shared" ref="J20:J32" si="1">E20-F20-G20-H20-I20</f>
        <v>144859</v>
      </c>
    </row>
    <row r="21" spans="2:10" x14ac:dyDescent="0.2">
      <c r="B21" s="89"/>
      <c r="C21" s="17" t="s">
        <v>115</v>
      </c>
      <c r="D21" s="38">
        <v>10</v>
      </c>
      <c r="E21" s="122">
        <v>24225</v>
      </c>
      <c r="F21" s="122">
        <v>19740</v>
      </c>
      <c r="G21" s="122">
        <v>0</v>
      </c>
      <c r="H21" s="122">
        <v>0</v>
      </c>
      <c r="I21" s="122">
        <v>0</v>
      </c>
      <c r="J21" s="93">
        <f t="shared" si="1"/>
        <v>4485</v>
      </c>
    </row>
    <row r="22" spans="2:10" x14ac:dyDescent="0.2">
      <c r="B22" s="89"/>
      <c r="C22" s="17" t="s">
        <v>116</v>
      </c>
      <c r="D22" s="38">
        <v>11</v>
      </c>
      <c r="E22" s="122">
        <v>21552</v>
      </c>
      <c r="F22" s="122">
        <v>4319</v>
      </c>
      <c r="G22" s="122">
        <v>0</v>
      </c>
      <c r="H22" s="122">
        <v>0</v>
      </c>
      <c r="I22" s="122">
        <v>0</v>
      </c>
      <c r="J22" s="93">
        <f t="shared" si="1"/>
        <v>17233</v>
      </c>
    </row>
    <row r="23" spans="2:10" x14ac:dyDescent="0.2">
      <c r="B23" s="89"/>
      <c r="C23" s="17" t="s">
        <v>117</v>
      </c>
      <c r="D23" s="38">
        <v>12</v>
      </c>
      <c r="E23" s="122">
        <v>10073</v>
      </c>
      <c r="F23" s="122">
        <v>1969</v>
      </c>
      <c r="G23" s="122">
        <v>0</v>
      </c>
      <c r="H23" s="122">
        <v>0</v>
      </c>
      <c r="I23" s="122">
        <v>0</v>
      </c>
      <c r="J23" s="93">
        <f t="shared" si="1"/>
        <v>8104</v>
      </c>
    </row>
    <row r="24" spans="2:10" x14ac:dyDescent="0.2">
      <c r="B24" s="89"/>
      <c r="C24" s="17" t="s">
        <v>118</v>
      </c>
      <c r="D24" s="38">
        <v>13</v>
      </c>
      <c r="E24" s="122">
        <v>627</v>
      </c>
      <c r="F24" s="122">
        <v>0</v>
      </c>
      <c r="G24" s="122">
        <v>0</v>
      </c>
      <c r="H24" s="122">
        <v>0</v>
      </c>
      <c r="I24" s="122">
        <v>0</v>
      </c>
      <c r="J24" s="93">
        <f t="shared" si="1"/>
        <v>627</v>
      </c>
    </row>
    <row r="25" spans="2:10" x14ac:dyDescent="0.2">
      <c r="B25" s="89"/>
      <c r="C25" s="17" t="s">
        <v>119</v>
      </c>
      <c r="D25" s="38">
        <v>14</v>
      </c>
      <c r="E25" s="122">
        <v>0</v>
      </c>
      <c r="F25" s="122">
        <v>0</v>
      </c>
      <c r="G25" s="122">
        <v>0</v>
      </c>
      <c r="H25" s="122">
        <v>0</v>
      </c>
      <c r="I25" s="122">
        <v>0</v>
      </c>
      <c r="J25" s="93">
        <f t="shared" si="1"/>
        <v>0</v>
      </c>
    </row>
    <row r="26" spans="2:10" x14ac:dyDescent="0.2">
      <c r="B26" s="89"/>
      <c r="C26" s="17" t="s">
        <v>120</v>
      </c>
      <c r="D26" s="38">
        <v>15</v>
      </c>
      <c r="E26" s="122">
        <v>872318</v>
      </c>
      <c r="F26" s="122">
        <v>0</v>
      </c>
      <c r="G26" s="122">
        <v>783998</v>
      </c>
      <c r="H26" s="122">
        <v>0</v>
      </c>
      <c r="I26" s="122">
        <v>10693</v>
      </c>
      <c r="J26" s="93">
        <f t="shared" si="1"/>
        <v>77627</v>
      </c>
    </row>
    <row r="27" spans="2:10" x14ac:dyDescent="0.2">
      <c r="B27" s="89"/>
      <c r="C27" s="17" t="s">
        <v>121</v>
      </c>
      <c r="D27" s="38">
        <v>16</v>
      </c>
      <c r="E27" s="122">
        <v>405</v>
      </c>
      <c r="F27" s="122">
        <v>0</v>
      </c>
      <c r="G27" s="122">
        <v>0</v>
      </c>
      <c r="H27" s="122">
        <v>0</v>
      </c>
      <c r="I27" s="122">
        <v>0</v>
      </c>
      <c r="J27" s="93">
        <f t="shared" si="1"/>
        <v>405</v>
      </c>
    </row>
    <row r="28" spans="2:10" x14ac:dyDescent="0.2">
      <c r="B28" s="89"/>
      <c r="C28" s="17" t="s">
        <v>122</v>
      </c>
      <c r="D28" s="38">
        <v>17</v>
      </c>
      <c r="E28" s="122">
        <v>69510</v>
      </c>
      <c r="F28" s="122">
        <v>0</v>
      </c>
      <c r="G28" s="122">
        <v>26</v>
      </c>
      <c r="H28" s="122">
        <v>0</v>
      </c>
      <c r="I28" s="122">
        <v>0</v>
      </c>
      <c r="J28" s="93">
        <f t="shared" si="1"/>
        <v>69484</v>
      </c>
    </row>
    <row r="29" spans="2:10" x14ac:dyDescent="0.2">
      <c r="B29" s="89"/>
      <c r="C29" s="17" t="s">
        <v>124</v>
      </c>
      <c r="D29" s="38">
        <v>18</v>
      </c>
      <c r="E29" s="122">
        <v>243925</v>
      </c>
      <c r="F29" s="122">
        <v>0</v>
      </c>
      <c r="G29" s="122">
        <v>0</v>
      </c>
      <c r="H29" s="122">
        <v>0</v>
      </c>
      <c r="I29" s="122">
        <v>0</v>
      </c>
      <c r="J29" s="93">
        <f t="shared" si="1"/>
        <v>243925</v>
      </c>
    </row>
    <row r="30" spans="2:10" x14ac:dyDescent="0.2">
      <c r="B30" s="89"/>
      <c r="C30" s="17" t="s">
        <v>125</v>
      </c>
      <c r="D30" s="38">
        <v>19</v>
      </c>
      <c r="E30" s="122">
        <v>57309</v>
      </c>
      <c r="F30" s="122">
        <v>0</v>
      </c>
      <c r="G30" s="122">
        <v>0</v>
      </c>
      <c r="H30" s="122">
        <v>0</v>
      </c>
      <c r="I30" s="122">
        <v>0</v>
      </c>
      <c r="J30" s="93">
        <f t="shared" si="1"/>
        <v>57309</v>
      </c>
    </row>
    <row r="31" spans="2:10" x14ac:dyDescent="0.2">
      <c r="B31" s="89"/>
      <c r="C31" s="17" t="s">
        <v>126</v>
      </c>
      <c r="D31" s="38">
        <v>20</v>
      </c>
      <c r="E31" s="122">
        <v>12083</v>
      </c>
      <c r="F31" s="122">
        <v>0</v>
      </c>
      <c r="G31" s="122">
        <v>0</v>
      </c>
      <c r="H31" s="122">
        <v>0</v>
      </c>
      <c r="I31" s="122">
        <v>0</v>
      </c>
      <c r="J31" s="93">
        <f t="shared" si="1"/>
        <v>12083</v>
      </c>
    </row>
    <row r="32" spans="2:10" x14ac:dyDescent="0.2">
      <c r="B32" s="89"/>
      <c r="C32" s="17" t="s">
        <v>127</v>
      </c>
      <c r="D32" s="38">
        <v>21</v>
      </c>
      <c r="E32" s="122">
        <v>105387</v>
      </c>
      <c r="F32" s="122">
        <v>99215</v>
      </c>
      <c r="G32" s="122">
        <v>0</v>
      </c>
      <c r="H32" s="122">
        <v>0</v>
      </c>
      <c r="I32" s="122">
        <v>0</v>
      </c>
      <c r="J32" s="93">
        <f t="shared" si="1"/>
        <v>6172</v>
      </c>
    </row>
    <row r="33" spans="2:10" x14ac:dyDescent="0.2">
      <c r="B33" s="82" t="s">
        <v>128</v>
      </c>
      <c r="C33" s="132"/>
      <c r="D33" s="133">
        <v>22</v>
      </c>
      <c r="E33" s="127">
        <f t="shared" ref="E33:J33" si="2">SUM(E10:E32)</f>
        <v>9098832</v>
      </c>
      <c r="F33" s="127">
        <f t="shared" si="2"/>
        <v>1415234</v>
      </c>
      <c r="G33" s="127">
        <f t="shared" si="2"/>
        <v>784024</v>
      </c>
      <c r="H33" s="127">
        <f t="shared" si="2"/>
        <v>174</v>
      </c>
      <c r="I33" s="127">
        <f t="shared" si="2"/>
        <v>15757</v>
      </c>
      <c r="J33" s="129">
        <f t="shared" si="2"/>
        <v>6883643</v>
      </c>
    </row>
    <row r="34" spans="2:10" x14ac:dyDescent="0.2"/>
    <row r="35" spans="2:10" x14ac:dyDescent="0.2"/>
    <row r="36" spans="2:10" x14ac:dyDescent="0.2"/>
    <row r="37" spans="2:10" x14ac:dyDescent="0.2"/>
    <row r="38" spans="2:10" x14ac:dyDescent="0.2"/>
  </sheetData>
  <phoneticPr fontId="0" type="noConversion"/>
  <hyperlinks>
    <hyperlink ref="J1" location="Inhalt!F29" display="Inhalt!F29"/>
  </hyperlinks>
  <printOptions horizontalCentered="1"/>
  <pageMargins left="0" right="0" top="1.59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B1:J39"/>
  <sheetViews>
    <sheetView showRowColHeaders="0" zoomScale="88" workbookViewId="0">
      <selection activeCell="J1" sqref="J1"/>
    </sheetView>
  </sheetViews>
  <sheetFormatPr baseColWidth="10" defaultColWidth="0" defaultRowHeight="12.75" zeroHeight="1" x14ac:dyDescent="0.2"/>
  <cols>
    <col min="1" max="1" width="2.7109375" style="256" customWidth="1"/>
    <col min="2" max="2" width="2" style="256" customWidth="1"/>
    <col min="3" max="3" width="23.5703125" style="256" customWidth="1"/>
    <col min="4" max="4" width="3.28515625" style="256" customWidth="1"/>
    <col min="5" max="10" width="15.85546875" style="256" customWidth="1"/>
    <col min="11" max="12" width="9.140625" style="256" customWidth="1"/>
    <col min="13" max="16384" width="0" style="256" hidden="1"/>
  </cols>
  <sheetData>
    <row r="1" spans="2:10" ht="15.75" x14ac:dyDescent="0.25">
      <c r="B1" s="519" t="s">
        <v>370</v>
      </c>
      <c r="C1" s="255"/>
      <c r="D1" s="255"/>
      <c r="E1" s="255"/>
      <c r="F1" s="255"/>
      <c r="G1" s="255"/>
      <c r="H1" s="255"/>
      <c r="I1" s="255"/>
      <c r="J1" s="476" t="str">
        <f>INDEX(rP1.Inhalte,22,1)</f>
        <v>zurück zum Inhaltsverzeichnis</v>
      </c>
    </row>
    <row r="2" spans="2:10" ht="5.0999999999999996" customHeight="1" x14ac:dyDescent="0.2"/>
    <row r="3" spans="2:10" x14ac:dyDescent="0.2">
      <c r="B3" s="474" t="s">
        <v>195</v>
      </c>
      <c r="J3" s="257" t="s">
        <v>130</v>
      </c>
    </row>
    <row r="4" spans="2:10" ht="5.0999999999999996" customHeight="1" x14ac:dyDescent="0.2">
      <c r="C4" s="258"/>
      <c r="D4" s="258"/>
      <c r="E4" s="259"/>
      <c r="F4" s="259"/>
      <c r="G4" s="259"/>
      <c r="H4" s="259"/>
      <c r="I4" s="259"/>
    </row>
    <row r="5" spans="2:10" x14ac:dyDescent="0.2">
      <c r="B5" s="260"/>
      <c r="C5" s="257" t="s">
        <v>139</v>
      </c>
      <c r="D5" s="261"/>
      <c r="E5" s="262" t="s">
        <v>146</v>
      </c>
      <c r="F5" s="263" t="s">
        <v>182</v>
      </c>
      <c r="G5" s="264"/>
      <c r="H5" s="264" t="s">
        <v>183</v>
      </c>
      <c r="I5" s="263"/>
      <c r="J5" s="263" t="s">
        <v>80</v>
      </c>
    </row>
    <row r="6" spans="2:10" x14ac:dyDescent="0.2">
      <c r="B6" s="265"/>
      <c r="D6" s="266" t="s">
        <v>0</v>
      </c>
      <c r="E6" s="267" t="s">
        <v>152</v>
      </c>
      <c r="F6" s="268" t="s">
        <v>184</v>
      </c>
      <c r="G6" s="268" t="s">
        <v>183</v>
      </c>
      <c r="H6" s="268" t="s">
        <v>185</v>
      </c>
      <c r="I6" s="268" t="s">
        <v>186</v>
      </c>
      <c r="J6" s="269" t="s">
        <v>187</v>
      </c>
    </row>
    <row r="7" spans="2:10" x14ac:dyDescent="0.2">
      <c r="B7" s="265" t="s">
        <v>188</v>
      </c>
      <c r="D7" s="266"/>
      <c r="E7" s="267" t="s">
        <v>189</v>
      </c>
      <c r="F7" s="270" t="s">
        <v>190</v>
      </c>
      <c r="G7" s="270" t="s">
        <v>191</v>
      </c>
      <c r="H7" s="270" t="s">
        <v>192</v>
      </c>
      <c r="I7" s="268" t="s">
        <v>193</v>
      </c>
      <c r="J7" s="269" t="s">
        <v>194</v>
      </c>
    </row>
    <row r="8" spans="2:10" x14ac:dyDescent="0.2">
      <c r="B8" s="271"/>
      <c r="C8" s="258"/>
      <c r="D8" s="272"/>
      <c r="E8" s="273" t="s">
        <v>101</v>
      </c>
      <c r="F8" s="274" t="s">
        <v>20</v>
      </c>
      <c r="G8" s="274" t="s">
        <v>21</v>
      </c>
      <c r="H8" s="274" t="s">
        <v>55</v>
      </c>
      <c r="I8" s="274" t="s">
        <v>23</v>
      </c>
      <c r="J8" s="274" t="s">
        <v>24</v>
      </c>
    </row>
    <row r="9" spans="2:10" x14ac:dyDescent="0.2">
      <c r="B9" s="265" t="s">
        <v>104</v>
      </c>
      <c r="C9" s="266"/>
      <c r="D9" s="269"/>
      <c r="E9" s="275"/>
      <c r="F9" s="268"/>
      <c r="G9" s="268"/>
      <c r="H9" s="268"/>
      <c r="I9" s="268"/>
      <c r="J9" s="263"/>
    </row>
    <row r="10" spans="2:10" x14ac:dyDescent="0.2">
      <c r="B10" s="265"/>
      <c r="C10" s="258" t="s">
        <v>105</v>
      </c>
      <c r="D10" s="270">
        <v>1</v>
      </c>
      <c r="E10" s="122">
        <v>9120108</v>
      </c>
      <c r="F10" s="122">
        <v>8755008</v>
      </c>
      <c r="G10" s="122">
        <v>0</v>
      </c>
      <c r="H10" s="122">
        <v>0</v>
      </c>
      <c r="I10" s="122">
        <v>0</v>
      </c>
      <c r="J10" s="93">
        <f>E10-F10-G10-H10-I10</f>
        <v>365100</v>
      </c>
    </row>
    <row r="11" spans="2:10" x14ac:dyDescent="0.2">
      <c r="B11" s="265"/>
      <c r="C11" s="258" t="s">
        <v>106</v>
      </c>
      <c r="D11" s="274">
        <v>2</v>
      </c>
      <c r="E11" s="122">
        <v>11371770</v>
      </c>
      <c r="F11" s="122">
        <v>0</v>
      </c>
      <c r="G11" s="122">
        <v>0</v>
      </c>
      <c r="H11" s="122">
        <v>0</v>
      </c>
      <c r="I11" s="122">
        <v>33682</v>
      </c>
      <c r="J11" s="93">
        <f t="shared" ref="J11:J17" si="0">E11-F11-G11-H11-I11</f>
        <v>11338088</v>
      </c>
    </row>
    <row r="12" spans="2:10" x14ac:dyDescent="0.2">
      <c r="B12" s="265"/>
      <c r="C12" s="258" t="s">
        <v>107</v>
      </c>
      <c r="D12" s="274">
        <v>3</v>
      </c>
      <c r="E12" s="122">
        <v>1808742</v>
      </c>
      <c r="F12" s="122">
        <v>1171011</v>
      </c>
      <c r="G12" s="122">
        <v>0</v>
      </c>
      <c r="H12" s="122">
        <v>0</v>
      </c>
      <c r="I12" s="122">
        <v>0</v>
      </c>
      <c r="J12" s="93">
        <f t="shared" si="0"/>
        <v>637731</v>
      </c>
    </row>
    <row r="13" spans="2:10" x14ac:dyDescent="0.2">
      <c r="B13" s="265"/>
      <c r="C13" s="258" t="s">
        <v>108</v>
      </c>
      <c r="D13" s="274">
        <v>4</v>
      </c>
      <c r="E13" s="122">
        <v>22845485</v>
      </c>
      <c r="F13" s="122">
        <v>0</v>
      </c>
      <c r="G13" s="122">
        <v>0</v>
      </c>
      <c r="H13" s="122">
        <v>10705</v>
      </c>
      <c r="I13" s="122">
        <v>2474</v>
      </c>
      <c r="J13" s="93">
        <f t="shared" si="0"/>
        <v>22832306</v>
      </c>
    </row>
    <row r="14" spans="2:10" x14ac:dyDescent="0.2">
      <c r="B14" s="265"/>
      <c r="C14" s="258" t="s">
        <v>109</v>
      </c>
      <c r="D14" s="274">
        <v>5</v>
      </c>
      <c r="E14" s="122">
        <v>7576159</v>
      </c>
      <c r="F14" s="122">
        <v>55107</v>
      </c>
      <c r="G14" s="122">
        <v>0</v>
      </c>
      <c r="H14" s="122">
        <v>1735</v>
      </c>
      <c r="I14" s="122">
        <v>3439</v>
      </c>
      <c r="J14" s="93">
        <f t="shared" si="0"/>
        <v>7515878</v>
      </c>
    </row>
    <row r="15" spans="2:10" x14ac:dyDescent="0.2">
      <c r="B15" s="265"/>
      <c r="C15" s="258" t="s">
        <v>110</v>
      </c>
      <c r="D15" s="274">
        <v>6</v>
      </c>
      <c r="E15" s="122">
        <v>547934</v>
      </c>
      <c r="F15" s="122">
        <v>474986</v>
      </c>
      <c r="G15" s="122">
        <v>0</v>
      </c>
      <c r="H15" s="122">
        <v>0</v>
      </c>
      <c r="I15" s="122">
        <v>0</v>
      </c>
      <c r="J15" s="93">
        <f t="shared" si="0"/>
        <v>72948</v>
      </c>
    </row>
    <row r="16" spans="2:10" x14ac:dyDescent="0.2">
      <c r="B16" s="265"/>
      <c r="C16" s="258" t="s">
        <v>111</v>
      </c>
      <c r="D16" s="274">
        <v>7</v>
      </c>
      <c r="E16" s="122">
        <v>764462</v>
      </c>
      <c r="F16" s="122">
        <v>341084</v>
      </c>
      <c r="G16" s="122">
        <v>0</v>
      </c>
      <c r="H16" s="122">
        <v>0</v>
      </c>
      <c r="I16" s="122">
        <v>0</v>
      </c>
      <c r="J16" s="93">
        <f t="shared" si="0"/>
        <v>423378</v>
      </c>
    </row>
    <row r="17" spans="2:10" x14ac:dyDescent="0.2">
      <c r="B17" s="271"/>
      <c r="C17" s="258" t="s">
        <v>112</v>
      </c>
      <c r="D17" s="274">
        <v>8</v>
      </c>
      <c r="E17" s="122">
        <v>650591</v>
      </c>
      <c r="F17" s="122">
        <v>409356</v>
      </c>
      <c r="G17" s="122">
        <v>0</v>
      </c>
      <c r="H17" s="122">
        <v>0</v>
      </c>
      <c r="I17" s="122">
        <v>0</v>
      </c>
      <c r="J17" s="93">
        <f t="shared" si="0"/>
        <v>241235</v>
      </c>
    </row>
    <row r="18" spans="2:10" ht="3.95" customHeight="1" x14ac:dyDescent="0.2">
      <c r="B18" s="271"/>
      <c r="C18" s="258"/>
      <c r="D18" s="274"/>
      <c r="E18" s="122"/>
      <c r="F18" s="93"/>
      <c r="G18" s="93"/>
      <c r="H18" s="93"/>
      <c r="I18" s="93"/>
      <c r="J18" s="93"/>
    </row>
    <row r="19" spans="2:10" x14ac:dyDescent="0.2">
      <c r="B19" s="265" t="s">
        <v>113</v>
      </c>
      <c r="D19" s="263"/>
      <c r="E19" s="124"/>
      <c r="F19" s="91"/>
      <c r="G19" s="91"/>
      <c r="H19" s="91"/>
      <c r="I19" s="91"/>
      <c r="J19" s="91"/>
    </row>
    <row r="20" spans="2:10" x14ac:dyDescent="0.2">
      <c r="B20" s="265"/>
      <c r="C20" s="258" t="s">
        <v>114</v>
      </c>
      <c r="D20" s="270">
        <v>9</v>
      </c>
      <c r="E20" s="122">
        <v>2420121</v>
      </c>
      <c r="F20" s="122">
        <v>1245816</v>
      </c>
      <c r="G20" s="122">
        <v>0</v>
      </c>
      <c r="H20" s="122">
        <v>0</v>
      </c>
      <c r="I20" s="122">
        <v>0</v>
      </c>
      <c r="J20" s="93">
        <f t="shared" ref="J20:J32" si="1">E20-F20-G20-H20-I20</f>
        <v>1174305</v>
      </c>
    </row>
    <row r="21" spans="2:10" x14ac:dyDescent="0.2">
      <c r="B21" s="265"/>
      <c r="C21" s="258" t="s">
        <v>115</v>
      </c>
      <c r="D21" s="274">
        <v>10</v>
      </c>
      <c r="E21" s="122">
        <v>241020</v>
      </c>
      <c r="F21" s="122">
        <v>209877</v>
      </c>
      <c r="G21" s="122">
        <v>0</v>
      </c>
      <c r="H21" s="122">
        <v>0</v>
      </c>
      <c r="I21" s="122">
        <v>0</v>
      </c>
      <c r="J21" s="93">
        <f t="shared" si="1"/>
        <v>31143</v>
      </c>
    </row>
    <row r="22" spans="2:10" x14ac:dyDescent="0.2">
      <c r="B22" s="265"/>
      <c r="C22" s="258" t="s">
        <v>116</v>
      </c>
      <c r="D22" s="274">
        <v>11</v>
      </c>
      <c r="E22" s="122">
        <v>101775</v>
      </c>
      <c r="F22" s="122">
        <v>24418</v>
      </c>
      <c r="G22" s="122">
        <v>0</v>
      </c>
      <c r="H22" s="122">
        <v>0</v>
      </c>
      <c r="I22" s="122">
        <v>0</v>
      </c>
      <c r="J22" s="93">
        <f t="shared" si="1"/>
        <v>77357</v>
      </c>
    </row>
    <row r="23" spans="2:10" x14ac:dyDescent="0.2">
      <c r="B23" s="265"/>
      <c r="C23" s="258" t="s">
        <v>117</v>
      </c>
      <c r="D23" s="274">
        <v>12</v>
      </c>
      <c r="E23" s="122">
        <v>82462</v>
      </c>
      <c r="F23" s="122">
        <v>12259</v>
      </c>
      <c r="G23" s="122">
        <v>0</v>
      </c>
      <c r="H23" s="122">
        <v>0</v>
      </c>
      <c r="I23" s="122">
        <v>0</v>
      </c>
      <c r="J23" s="93">
        <f t="shared" si="1"/>
        <v>70203</v>
      </c>
    </row>
    <row r="24" spans="2:10" x14ac:dyDescent="0.2">
      <c r="B24" s="265"/>
      <c r="C24" s="258" t="s">
        <v>118</v>
      </c>
      <c r="D24" s="274">
        <v>13</v>
      </c>
      <c r="E24" s="122">
        <v>3259</v>
      </c>
      <c r="F24" s="122">
        <v>0</v>
      </c>
      <c r="G24" s="122">
        <v>0</v>
      </c>
      <c r="H24" s="122">
        <v>0</v>
      </c>
      <c r="I24" s="122">
        <v>6</v>
      </c>
      <c r="J24" s="93">
        <f t="shared" si="1"/>
        <v>3253</v>
      </c>
    </row>
    <row r="25" spans="2:10" x14ac:dyDescent="0.2">
      <c r="B25" s="265"/>
      <c r="C25" s="258" t="s">
        <v>119</v>
      </c>
      <c r="D25" s="274">
        <v>14</v>
      </c>
      <c r="E25" s="122">
        <v>0</v>
      </c>
      <c r="F25" s="122">
        <v>0</v>
      </c>
      <c r="G25" s="122">
        <v>0</v>
      </c>
      <c r="H25" s="122">
        <v>0</v>
      </c>
      <c r="I25" s="122">
        <v>0</v>
      </c>
      <c r="J25" s="93">
        <f t="shared" si="1"/>
        <v>0</v>
      </c>
    </row>
    <row r="26" spans="2:10" x14ac:dyDescent="0.2">
      <c r="B26" s="265"/>
      <c r="C26" s="258" t="s">
        <v>120</v>
      </c>
      <c r="D26" s="274">
        <v>15</v>
      </c>
      <c r="E26" s="122">
        <v>5773536</v>
      </c>
      <c r="F26" s="122">
        <v>0</v>
      </c>
      <c r="G26" s="122">
        <v>5101772</v>
      </c>
      <c r="H26" s="122">
        <v>0</v>
      </c>
      <c r="I26" s="122">
        <v>65888</v>
      </c>
      <c r="J26" s="93">
        <f t="shared" si="1"/>
        <v>605876</v>
      </c>
    </row>
    <row r="27" spans="2:10" x14ac:dyDescent="0.2">
      <c r="B27" s="265"/>
      <c r="C27" s="258" t="s">
        <v>121</v>
      </c>
      <c r="D27" s="274">
        <v>16</v>
      </c>
      <c r="E27" s="122">
        <v>14093</v>
      </c>
      <c r="F27" s="122">
        <v>0</v>
      </c>
      <c r="G27" s="122">
        <v>0</v>
      </c>
      <c r="H27" s="122">
        <v>0</v>
      </c>
      <c r="I27" s="122">
        <v>0</v>
      </c>
      <c r="J27" s="93">
        <f t="shared" si="1"/>
        <v>14093</v>
      </c>
    </row>
    <row r="28" spans="2:10" x14ac:dyDescent="0.2">
      <c r="B28" s="265"/>
      <c r="C28" s="258" t="s">
        <v>122</v>
      </c>
      <c r="D28" s="274">
        <v>17</v>
      </c>
      <c r="E28" s="122">
        <v>575862</v>
      </c>
      <c r="F28" s="122">
        <v>112</v>
      </c>
      <c r="G28" s="122">
        <v>170</v>
      </c>
      <c r="H28" s="122">
        <v>23</v>
      </c>
      <c r="I28" s="122">
        <v>0</v>
      </c>
      <c r="J28" s="93">
        <f t="shared" si="1"/>
        <v>575557</v>
      </c>
    </row>
    <row r="29" spans="2:10" x14ac:dyDescent="0.2">
      <c r="B29" s="265"/>
      <c r="C29" s="258" t="s">
        <v>124</v>
      </c>
      <c r="D29" s="274">
        <v>18</v>
      </c>
      <c r="E29" s="122">
        <v>1305347</v>
      </c>
      <c r="F29" s="122">
        <v>0</v>
      </c>
      <c r="G29" s="122">
        <v>0</v>
      </c>
      <c r="H29" s="122">
        <v>0</v>
      </c>
      <c r="I29" s="122">
        <v>0</v>
      </c>
      <c r="J29" s="93">
        <f t="shared" si="1"/>
        <v>1305347</v>
      </c>
    </row>
    <row r="30" spans="2:10" x14ac:dyDescent="0.2">
      <c r="B30" s="265"/>
      <c r="C30" s="258" t="s">
        <v>125</v>
      </c>
      <c r="D30" s="274">
        <v>19</v>
      </c>
      <c r="E30" s="122">
        <v>636232</v>
      </c>
      <c r="F30" s="479">
        <v>0</v>
      </c>
      <c r="G30" s="122">
        <v>0</v>
      </c>
      <c r="H30" s="122">
        <v>0</v>
      </c>
      <c r="I30" s="122">
        <v>0</v>
      </c>
      <c r="J30" s="93">
        <f t="shared" si="1"/>
        <v>636232</v>
      </c>
    </row>
    <row r="31" spans="2:10" x14ac:dyDescent="0.2">
      <c r="B31" s="265"/>
      <c r="C31" s="258" t="s">
        <v>126</v>
      </c>
      <c r="D31" s="274">
        <v>20</v>
      </c>
      <c r="E31" s="122">
        <v>74889</v>
      </c>
      <c r="F31" s="122">
        <v>0</v>
      </c>
      <c r="G31" s="122">
        <v>0</v>
      </c>
      <c r="H31" s="122">
        <v>0</v>
      </c>
      <c r="I31" s="122">
        <v>0</v>
      </c>
      <c r="J31" s="93">
        <f t="shared" si="1"/>
        <v>74889</v>
      </c>
    </row>
    <row r="32" spans="2:10" x14ac:dyDescent="0.2">
      <c r="B32" s="265"/>
      <c r="C32" s="258" t="s">
        <v>127</v>
      </c>
      <c r="D32" s="274">
        <v>21</v>
      </c>
      <c r="E32" s="122">
        <v>870114</v>
      </c>
      <c r="F32" s="122">
        <v>824202</v>
      </c>
      <c r="G32" s="122">
        <v>0</v>
      </c>
      <c r="H32" s="122">
        <v>0</v>
      </c>
      <c r="I32" s="122">
        <v>0</v>
      </c>
      <c r="J32" s="93">
        <f t="shared" si="1"/>
        <v>45912</v>
      </c>
    </row>
    <row r="33" spans="2:10" x14ac:dyDescent="0.2">
      <c r="B33" s="276" t="s">
        <v>128</v>
      </c>
      <c r="C33" s="277"/>
      <c r="D33" s="278">
        <v>22</v>
      </c>
      <c r="E33" s="127">
        <f t="shared" ref="E33:J33" si="2">SUM(E10:E32)</f>
        <v>66783961</v>
      </c>
      <c r="F33" s="127">
        <f t="shared" si="2"/>
        <v>13523236</v>
      </c>
      <c r="G33" s="127">
        <f t="shared" si="2"/>
        <v>5101942</v>
      </c>
      <c r="H33" s="127">
        <f t="shared" si="2"/>
        <v>12463</v>
      </c>
      <c r="I33" s="127">
        <f t="shared" si="2"/>
        <v>105489</v>
      </c>
      <c r="J33" s="129">
        <f t="shared" si="2"/>
        <v>48040831</v>
      </c>
    </row>
    <row r="34" spans="2:10" x14ac:dyDescent="0.2"/>
    <row r="35" spans="2:10" x14ac:dyDescent="0.2"/>
    <row r="36" spans="2:10" x14ac:dyDescent="0.2"/>
    <row r="37" spans="2:10" x14ac:dyDescent="0.2"/>
    <row r="38" spans="2:10" x14ac:dyDescent="0.2"/>
    <row r="39" spans="2:10" x14ac:dyDescent="0.2"/>
  </sheetData>
  <phoneticPr fontId="0" type="noConversion"/>
  <hyperlinks>
    <hyperlink ref="J1" location="Inhalt!F30" display="Inhalt!F30"/>
    <hyperlink ref="F30" location="'Tab 7j'!J1" display="'Tab 7j'!J1"/>
  </hyperlinks>
  <printOptions horizontalCentered="1"/>
  <pageMargins left="0" right="0" top="1.59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B1:I41"/>
  <sheetViews>
    <sheetView showRowColHeaders="0" zoomScale="90" workbookViewId="0">
      <selection activeCell="I1" sqref="I1"/>
    </sheetView>
  </sheetViews>
  <sheetFormatPr baseColWidth="10" defaultColWidth="0" defaultRowHeight="12.75" zeroHeight="1" x14ac:dyDescent="0.2"/>
  <cols>
    <col min="1" max="1" width="2.7109375" style="9" customWidth="1"/>
    <col min="2" max="3" width="2" style="9" customWidth="1"/>
    <col min="4" max="4" width="25.140625" style="9" customWidth="1"/>
    <col min="5" max="5" width="2.7109375" style="9" customWidth="1"/>
    <col min="6" max="9" width="20.7109375" style="9" customWidth="1"/>
    <col min="10" max="11" width="9.140625" style="9" customWidth="1"/>
    <col min="12" max="16384" width="0" style="9" hidden="1"/>
  </cols>
  <sheetData>
    <row r="1" spans="2:9" ht="15.75" x14ac:dyDescent="0.25">
      <c r="B1" s="354" t="s">
        <v>369</v>
      </c>
      <c r="C1" s="279"/>
      <c r="D1" s="6"/>
      <c r="E1" s="6"/>
      <c r="F1" s="6"/>
      <c r="G1" s="6"/>
      <c r="H1" s="6"/>
      <c r="I1" s="476" t="str">
        <f>INDEX(rP1.Inhalte,22,1)</f>
        <v>zurück zum Inhaltsverzeichnis</v>
      </c>
    </row>
    <row r="2" spans="2:9" ht="5.0999999999999996" customHeight="1" x14ac:dyDescent="0.2"/>
    <row r="3" spans="2:9" x14ac:dyDescent="0.2">
      <c r="B3" s="9" t="s">
        <v>196</v>
      </c>
      <c r="I3" s="16" t="s">
        <v>130</v>
      </c>
    </row>
    <row r="4" spans="2:9" ht="5.0999999999999996" customHeight="1" x14ac:dyDescent="0.2">
      <c r="D4" s="17"/>
      <c r="E4" s="17"/>
      <c r="F4" s="18"/>
      <c r="G4" s="18"/>
      <c r="H4" s="18"/>
    </row>
    <row r="5" spans="2:9" x14ac:dyDescent="0.2">
      <c r="B5" s="104"/>
      <c r="C5" s="20"/>
      <c r="D5" s="280" t="s">
        <v>197</v>
      </c>
      <c r="E5" s="21"/>
      <c r="F5" s="25" t="s">
        <v>198</v>
      </c>
      <c r="G5" s="26"/>
      <c r="H5" s="27"/>
      <c r="I5" s="23" t="s">
        <v>199</v>
      </c>
    </row>
    <row r="6" spans="2:9" x14ac:dyDescent="0.2">
      <c r="B6" s="89"/>
      <c r="C6" s="29"/>
      <c r="D6" s="29"/>
      <c r="E6" s="30" t="s">
        <v>0</v>
      </c>
      <c r="F6" s="116" t="s">
        <v>200</v>
      </c>
      <c r="G6" s="32" t="s">
        <v>201</v>
      </c>
      <c r="H6" s="32" t="s">
        <v>202</v>
      </c>
      <c r="I6" s="281" t="s">
        <v>203</v>
      </c>
    </row>
    <row r="7" spans="2:9" x14ac:dyDescent="0.2">
      <c r="B7" s="89" t="s">
        <v>204</v>
      </c>
      <c r="C7" s="29"/>
      <c r="D7" s="29"/>
      <c r="E7" s="30"/>
      <c r="F7" s="116"/>
      <c r="G7" s="92"/>
      <c r="H7" s="32" t="s">
        <v>189</v>
      </c>
      <c r="I7" s="33" t="s">
        <v>205</v>
      </c>
    </row>
    <row r="8" spans="2:9" x14ac:dyDescent="0.2">
      <c r="B8" s="105"/>
      <c r="C8" s="17"/>
      <c r="D8" s="17"/>
      <c r="E8" s="36"/>
      <c r="F8" s="25" t="s">
        <v>101</v>
      </c>
      <c r="G8" s="38" t="s">
        <v>20</v>
      </c>
      <c r="H8" s="38" t="s">
        <v>21</v>
      </c>
      <c r="I8" s="38" t="s">
        <v>55</v>
      </c>
    </row>
    <row r="9" spans="2:9" x14ac:dyDescent="0.2">
      <c r="B9" s="89" t="s">
        <v>206</v>
      </c>
      <c r="C9" s="29"/>
      <c r="D9" s="30"/>
      <c r="E9" s="33"/>
      <c r="F9" s="115"/>
      <c r="G9" s="23"/>
      <c r="H9" s="23"/>
      <c r="I9" s="23"/>
    </row>
    <row r="10" spans="2:9" x14ac:dyDescent="0.2">
      <c r="B10" s="89"/>
      <c r="C10" s="29"/>
      <c r="D10" s="36" t="s">
        <v>207</v>
      </c>
      <c r="E10" s="92">
        <v>1</v>
      </c>
      <c r="F10" s="282">
        <v>188864</v>
      </c>
      <c r="G10" s="282">
        <v>0</v>
      </c>
      <c r="H10" s="282">
        <f>F10+G10</f>
        <v>188864</v>
      </c>
      <c r="I10" s="282">
        <v>137529</v>
      </c>
    </row>
    <row r="11" spans="2:9" x14ac:dyDescent="0.2">
      <c r="B11" s="89"/>
      <c r="C11" s="29"/>
      <c r="D11" s="36" t="s">
        <v>208</v>
      </c>
      <c r="E11" s="38">
        <v>2</v>
      </c>
      <c r="F11" s="282">
        <v>16536753</v>
      </c>
      <c r="G11" s="282">
        <v>1533520</v>
      </c>
      <c r="H11" s="282">
        <f t="shared" ref="H11:H26" si="0">F11+G11</f>
        <v>18070273</v>
      </c>
      <c r="I11" s="282">
        <v>18188575</v>
      </c>
    </row>
    <row r="12" spans="2:9" x14ac:dyDescent="0.2">
      <c r="B12" s="89"/>
      <c r="C12" s="17" t="s">
        <v>209</v>
      </c>
      <c r="D12" s="36"/>
      <c r="E12" s="38">
        <v>3</v>
      </c>
      <c r="F12" s="282">
        <f>F10+F11</f>
        <v>16725617</v>
      </c>
      <c r="G12" s="282">
        <f>G10+G11</f>
        <v>1533520</v>
      </c>
      <c r="H12" s="282">
        <f>H10+H11</f>
        <v>18259137</v>
      </c>
      <c r="I12" s="282">
        <f>I10+I11</f>
        <v>18326104</v>
      </c>
    </row>
    <row r="13" spans="2:9" x14ac:dyDescent="0.2">
      <c r="B13" s="89" t="s">
        <v>210</v>
      </c>
      <c r="C13" s="29"/>
      <c r="D13" s="30"/>
      <c r="E13" s="286"/>
      <c r="F13" s="287"/>
      <c r="G13" s="288"/>
      <c r="H13" s="284"/>
      <c r="I13" s="288"/>
    </row>
    <row r="14" spans="2:9" x14ac:dyDescent="0.2">
      <c r="B14" s="89"/>
      <c r="C14" s="29"/>
      <c r="D14" s="36" t="s">
        <v>105</v>
      </c>
      <c r="E14" s="92">
        <v>4</v>
      </c>
      <c r="F14" s="289">
        <v>325249</v>
      </c>
      <c r="G14" s="289">
        <v>3529</v>
      </c>
      <c r="H14" s="289">
        <f t="shared" si="0"/>
        <v>328778</v>
      </c>
      <c r="I14" s="282">
        <v>320292</v>
      </c>
    </row>
    <row r="15" spans="2:9" x14ac:dyDescent="0.2">
      <c r="B15" s="89"/>
      <c r="C15" s="29"/>
      <c r="D15" s="36" t="s">
        <v>106</v>
      </c>
      <c r="E15" s="38">
        <v>5</v>
      </c>
      <c r="F15" s="289">
        <v>2693453</v>
      </c>
      <c r="G15" s="289">
        <v>1059</v>
      </c>
      <c r="H15" s="289">
        <f t="shared" si="0"/>
        <v>2694512</v>
      </c>
      <c r="I15" s="282">
        <v>2783624</v>
      </c>
    </row>
    <row r="16" spans="2:9" x14ac:dyDescent="0.2">
      <c r="B16" s="89"/>
      <c r="C16" s="29"/>
      <c r="D16" s="36" t="s">
        <v>107</v>
      </c>
      <c r="E16" s="38">
        <v>6</v>
      </c>
      <c r="F16" s="289">
        <v>354084</v>
      </c>
      <c r="G16" s="289">
        <v>0</v>
      </c>
      <c r="H16" s="289">
        <f t="shared" si="0"/>
        <v>354084</v>
      </c>
      <c r="I16" s="282">
        <v>374057</v>
      </c>
    </row>
    <row r="17" spans="2:9" x14ac:dyDescent="0.2">
      <c r="B17" s="89"/>
      <c r="C17" s="29"/>
      <c r="D17" s="36" t="s">
        <v>108</v>
      </c>
      <c r="E17" s="38">
        <v>7</v>
      </c>
      <c r="F17" s="289">
        <v>5631507</v>
      </c>
      <c r="G17" s="289">
        <v>474184</v>
      </c>
      <c r="H17" s="289">
        <f t="shared" si="0"/>
        <v>6105691</v>
      </c>
      <c r="I17" s="282">
        <v>6087679</v>
      </c>
    </row>
    <row r="18" spans="2:9" x14ac:dyDescent="0.2">
      <c r="B18" s="89"/>
      <c r="C18" s="29"/>
      <c r="D18" s="36" t="s">
        <v>109</v>
      </c>
      <c r="E18" s="38">
        <v>8</v>
      </c>
      <c r="F18" s="289">
        <v>1864333</v>
      </c>
      <c r="G18" s="289">
        <v>1068</v>
      </c>
      <c r="H18" s="289">
        <f t="shared" si="0"/>
        <v>1865401</v>
      </c>
      <c r="I18" s="282">
        <v>1853858</v>
      </c>
    </row>
    <row r="19" spans="2:9" x14ac:dyDescent="0.2">
      <c r="B19" s="89"/>
      <c r="C19" s="29"/>
      <c r="D19" s="36" t="s">
        <v>110</v>
      </c>
      <c r="E19" s="92">
        <v>9</v>
      </c>
      <c r="F19" s="289">
        <v>416436</v>
      </c>
      <c r="G19" s="289">
        <v>0</v>
      </c>
      <c r="H19" s="289">
        <f t="shared" si="0"/>
        <v>416436</v>
      </c>
      <c r="I19" s="282">
        <v>404845</v>
      </c>
    </row>
    <row r="20" spans="2:9" x14ac:dyDescent="0.2">
      <c r="B20" s="89"/>
      <c r="C20" s="29"/>
      <c r="D20" s="36" t="s">
        <v>111</v>
      </c>
      <c r="E20" s="38">
        <v>10</v>
      </c>
      <c r="F20" s="289">
        <v>450705</v>
      </c>
      <c r="G20" s="289">
        <v>0</v>
      </c>
      <c r="H20" s="289">
        <f t="shared" si="0"/>
        <v>450705</v>
      </c>
      <c r="I20" s="282">
        <v>372677</v>
      </c>
    </row>
    <row r="21" spans="2:9" x14ac:dyDescent="0.2">
      <c r="B21" s="89"/>
      <c r="C21" s="29"/>
      <c r="D21" s="36" t="s">
        <v>112</v>
      </c>
      <c r="E21" s="38">
        <v>11</v>
      </c>
      <c r="F21" s="289">
        <v>842157</v>
      </c>
      <c r="G21" s="289">
        <v>0</v>
      </c>
      <c r="H21" s="289">
        <f t="shared" si="0"/>
        <v>842157</v>
      </c>
      <c r="I21" s="282">
        <v>833505</v>
      </c>
    </row>
    <row r="22" spans="2:9" x14ac:dyDescent="0.2">
      <c r="B22" s="89"/>
      <c r="C22" s="29"/>
      <c r="D22" s="36" t="s">
        <v>114</v>
      </c>
      <c r="E22" s="38">
        <v>12</v>
      </c>
      <c r="F22" s="289">
        <v>68687</v>
      </c>
      <c r="G22" s="289">
        <v>0</v>
      </c>
      <c r="H22" s="289">
        <f t="shared" si="0"/>
        <v>68687</v>
      </c>
      <c r="I22" s="282">
        <v>67551</v>
      </c>
    </row>
    <row r="23" spans="2:9" x14ac:dyDescent="0.2">
      <c r="B23" s="89"/>
      <c r="C23" s="29"/>
      <c r="D23" s="36" t="s">
        <v>115</v>
      </c>
      <c r="E23" s="38">
        <v>13</v>
      </c>
      <c r="F23" s="289">
        <v>681</v>
      </c>
      <c r="G23" s="289">
        <v>0</v>
      </c>
      <c r="H23" s="289">
        <f t="shared" si="0"/>
        <v>681</v>
      </c>
      <c r="I23" s="282">
        <v>261</v>
      </c>
    </row>
    <row r="24" spans="2:9" x14ac:dyDescent="0.2">
      <c r="B24" s="89"/>
      <c r="C24" s="29"/>
      <c r="D24" s="36" t="s">
        <v>116</v>
      </c>
      <c r="E24" s="38">
        <v>14</v>
      </c>
      <c r="F24" s="289">
        <v>22117</v>
      </c>
      <c r="G24" s="289">
        <v>0</v>
      </c>
      <c r="H24" s="289">
        <f t="shared" si="0"/>
        <v>22117</v>
      </c>
      <c r="I24" s="282">
        <v>20806</v>
      </c>
    </row>
    <row r="25" spans="2:9" x14ac:dyDescent="0.2">
      <c r="B25" s="89"/>
      <c r="C25" s="29"/>
      <c r="D25" s="36" t="s">
        <v>117</v>
      </c>
      <c r="E25" s="38">
        <v>15</v>
      </c>
      <c r="F25" s="289">
        <v>9276</v>
      </c>
      <c r="G25" s="289">
        <v>0</v>
      </c>
      <c r="H25" s="289">
        <f t="shared" si="0"/>
        <v>9276</v>
      </c>
      <c r="I25" s="282">
        <v>10149</v>
      </c>
    </row>
    <row r="26" spans="2:9" x14ac:dyDescent="0.2">
      <c r="B26" s="89"/>
      <c r="C26" s="29"/>
      <c r="D26" s="36" t="s">
        <v>118</v>
      </c>
      <c r="E26" s="38">
        <v>16</v>
      </c>
      <c r="F26" s="289">
        <v>860</v>
      </c>
      <c r="G26" s="289">
        <v>0</v>
      </c>
      <c r="H26" s="289">
        <f t="shared" si="0"/>
        <v>860</v>
      </c>
      <c r="I26" s="282">
        <v>1220</v>
      </c>
    </row>
    <row r="27" spans="2:9" x14ac:dyDescent="0.2">
      <c r="B27" s="89"/>
      <c r="C27" s="29"/>
      <c r="D27" s="36" t="s">
        <v>119</v>
      </c>
      <c r="E27" s="38">
        <v>17</v>
      </c>
      <c r="F27" s="289">
        <v>0</v>
      </c>
      <c r="G27" s="289">
        <v>0</v>
      </c>
      <c r="H27" s="289">
        <f t="shared" ref="H27:H35" si="1">F27+G27</f>
        <v>0</v>
      </c>
      <c r="I27" s="282">
        <v>0</v>
      </c>
    </row>
    <row r="28" spans="2:9" x14ac:dyDescent="0.2">
      <c r="B28" s="89"/>
      <c r="C28" s="29"/>
      <c r="D28" s="36" t="s">
        <v>120</v>
      </c>
      <c r="E28" s="38">
        <v>18</v>
      </c>
      <c r="F28" s="289">
        <v>1076967</v>
      </c>
      <c r="G28" s="289">
        <v>117202</v>
      </c>
      <c r="H28" s="289">
        <f t="shared" si="1"/>
        <v>1194169</v>
      </c>
      <c r="I28" s="282">
        <v>1212492</v>
      </c>
    </row>
    <row r="29" spans="2:9" x14ac:dyDescent="0.2">
      <c r="B29" s="89"/>
      <c r="C29" s="29"/>
      <c r="D29" s="36" t="s">
        <v>121</v>
      </c>
      <c r="E29" s="38">
        <v>19</v>
      </c>
      <c r="F29" s="289">
        <v>1827</v>
      </c>
      <c r="G29" s="289">
        <v>0</v>
      </c>
      <c r="H29" s="289">
        <f t="shared" si="1"/>
        <v>1827</v>
      </c>
      <c r="I29" s="282">
        <v>1844</v>
      </c>
    </row>
    <row r="30" spans="2:9" x14ac:dyDescent="0.2">
      <c r="B30" s="89"/>
      <c r="C30" s="29"/>
      <c r="D30" s="36" t="s">
        <v>122</v>
      </c>
      <c r="E30" s="38">
        <v>20</v>
      </c>
      <c r="F30" s="289">
        <v>334884</v>
      </c>
      <c r="G30" s="289">
        <v>0</v>
      </c>
      <c r="H30" s="289">
        <f t="shared" si="1"/>
        <v>334884</v>
      </c>
      <c r="I30" s="282">
        <v>324901</v>
      </c>
    </row>
    <row r="31" spans="2:9" x14ac:dyDescent="0.2">
      <c r="B31" s="89"/>
      <c r="C31" s="29"/>
      <c r="D31" s="36" t="s">
        <v>124</v>
      </c>
      <c r="E31" s="38">
        <v>21</v>
      </c>
      <c r="F31" s="289">
        <v>171899</v>
      </c>
      <c r="G31" s="289">
        <v>0</v>
      </c>
      <c r="H31" s="289">
        <f t="shared" si="1"/>
        <v>171899</v>
      </c>
      <c r="I31" s="282">
        <v>201126</v>
      </c>
    </row>
    <row r="32" spans="2:9" x14ac:dyDescent="0.2">
      <c r="B32" s="89"/>
      <c r="C32" s="29"/>
      <c r="D32" s="36" t="s">
        <v>125</v>
      </c>
      <c r="E32" s="38">
        <v>22</v>
      </c>
      <c r="F32" s="289">
        <v>119248</v>
      </c>
      <c r="G32" s="289">
        <v>107700</v>
      </c>
      <c r="H32" s="289">
        <f t="shared" si="1"/>
        <v>226948</v>
      </c>
      <c r="I32" s="282">
        <v>141255</v>
      </c>
    </row>
    <row r="33" spans="2:9" x14ac:dyDescent="0.2">
      <c r="B33" s="89"/>
      <c r="C33" s="29"/>
      <c r="D33" s="36" t="s">
        <v>126</v>
      </c>
      <c r="E33" s="38">
        <v>23</v>
      </c>
      <c r="F33" s="289">
        <v>76805</v>
      </c>
      <c r="G33" s="289">
        <v>0</v>
      </c>
      <c r="H33" s="289">
        <f t="shared" si="1"/>
        <v>76805</v>
      </c>
      <c r="I33" s="282">
        <v>72828</v>
      </c>
    </row>
    <row r="34" spans="2:9" x14ac:dyDescent="0.2">
      <c r="B34" s="89"/>
      <c r="C34" s="29"/>
      <c r="D34" s="36" t="s">
        <v>127</v>
      </c>
      <c r="E34" s="38">
        <v>24</v>
      </c>
      <c r="F34" s="289">
        <v>281697</v>
      </c>
      <c r="G34" s="289">
        <v>0</v>
      </c>
      <c r="H34" s="289">
        <f t="shared" si="1"/>
        <v>281697</v>
      </c>
      <c r="I34" s="282">
        <v>266461</v>
      </c>
    </row>
    <row r="35" spans="2:9" x14ac:dyDescent="0.2">
      <c r="B35" s="89"/>
      <c r="C35" s="29" t="s">
        <v>209</v>
      </c>
      <c r="D35" s="36"/>
      <c r="E35" s="38">
        <v>25</v>
      </c>
      <c r="F35" s="289">
        <f>SUM(F14:F34)</f>
        <v>14742872</v>
      </c>
      <c r="G35" s="289">
        <f>SUM(G14:G34)</f>
        <v>704742</v>
      </c>
      <c r="H35" s="289">
        <f t="shared" si="1"/>
        <v>15447614</v>
      </c>
      <c r="I35" s="282">
        <f>SUM(I14:I34)</f>
        <v>15351431</v>
      </c>
    </row>
    <row r="36" spans="2:9" x14ac:dyDescent="0.2">
      <c r="B36" s="82" t="s">
        <v>128</v>
      </c>
      <c r="C36" s="290"/>
      <c r="D36" s="132"/>
      <c r="E36" s="133">
        <v>26</v>
      </c>
      <c r="F36" s="291">
        <f>F12+F35</f>
        <v>31468489</v>
      </c>
      <c r="G36" s="291">
        <f>G12+G35</f>
        <v>2238262</v>
      </c>
      <c r="H36" s="291">
        <f>H12+H35</f>
        <v>33706751</v>
      </c>
      <c r="I36" s="292">
        <f>I12+I35</f>
        <v>33677535</v>
      </c>
    </row>
    <row r="37" spans="2:9" x14ac:dyDescent="0.2"/>
    <row r="38" spans="2:9" x14ac:dyDescent="0.2"/>
    <row r="39" spans="2:9" x14ac:dyDescent="0.2"/>
    <row r="40" spans="2:9" x14ac:dyDescent="0.2"/>
    <row r="41" spans="2:9" x14ac:dyDescent="0.2"/>
  </sheetData>
  <phoneticPr fontId="0" type="noConversion"/>
  <hyperlinks>
    <hyperlink ref="I1" location="Inhalt!F31" display="Inhalt!F31"/>
  </hyperlinks>
  <printOptions horizontalCentered="1"/>
  <pageMargins left="0" right="0" top="1.25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pageSetUpPr fitToPage="1"/>
  </sheetPr>
  <dimension ref="A1:IV51"/>
  <sheetViews>
    <sheetView showGridLines="0" showRowColHeaders="0" topLeftCell="A11" zoomScale="115" zoomScaleNormal="115" workbookViewId="0">
      <selection activeCell="E40" sqref="E40"/>
    </sheetView>
  </sheetViews>
  <sheetFormatPr baseColWidth="10" defaultColWidth="0" defaultRowHeight="12.75" zeroHeight="1" x14ac:dyDescent="0.2"/>
  <cols>
    <col min="1" max="1" width="11.42578125" style="483" customWidth="1"/>
    <col min="2" max="2" width="0" style="483" hidden="1" customWidth="1"/>
    <col min="3" max="3" width="26.7109375" style="483" customWidth="1"/>
    <col min="4" max="4" width="33.85546875" customWidth="1"/>
    <col min="5" max="5" width="11.42578125" customWidth="1"/>
    <col min="6" max="6" width="75.42578125" customWidth="1"/>
    <col min="7" max="14" width="11.42578125" customWidth="1"/>
  </cols>
  <sheetData>
    <row r="1" spans="2:256" x14ac:dyDescent="0.2"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</row>
    <row r="2" spans="2:256" x14ac:dyDescent="0.2"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</row>
    <row r="3" spans="2:256" x14ac:dyDescent="0.2"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</row>
    <row r="4" spans="2:256" x14ac:dyDescent="0.2"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</row>
    <row r="5" spans="2:256" ht="23.25" x14ac:dyDescent="0.35">
      <c r="D5" s="483"/>
      <c r="E5" s="483"/>
      <c r="F5" s="487" t="str">
        <f>Deckblatt!D36</f>
        <v>Monat: August 2022</v>
      </c>
      <c r="G5" s="483"/>
      <c r="H5" s="483"/>
      <c r="I5" s="483"/>
      <c r="J5" s="483"/>
      <c r="K5" s="483"/>
      <c r="L5" s="483"/>
      <c r="M5" s="483"/>
      <c r="N5" s="483"/>
    </row>
    <row r="6" spans="2:256" x14ac:dyDescent="0.2"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</row>
    <row r="7" spans="2:256" hidden="1" x14ac:dyDescent="0.2">
      <c r="D7" s="483"/>
      <c r="E7" s="483">
        <v>1</v>
      </c>
      <c r="F7" s="483"/>
      <c r="G7" s="483"/>
      <c r="H7" s="483"/>
      <c r="I7" s="483"/>
      <c r="J7" s="483"/>
      <c r="K7" s="483"/>
      <c r="L7" s="483"/>
      <c r="M7" s="483"/>
      <c r="N7" s="483"/>
    </row>
    <row r="8" spans="2:256" x14ac:dyDescent="0.2">
      <c r="D8" s="483"/>
      <c r="E8" s="483"/>
      <c r="F8" s="483"/>
      <c r="G8" s="483"/>
      <c r="H8" s="483"/>
      <c r="I8" s="483"/>
      <c r="J8" s="483"/>
      <c r="K8" s="483"/>
      <c r="L8" s="483"/>
      <c r="M8" s="483"/>
      <c r="N8" s="483"/>
    </row>
    <row r="9" spans="2:256" x14ac:dyDescent="0.2"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</row>
    <row r="10" spans="2:256" x14ac:dyDescent="0.2"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</row>
    <row r="11" spans="2:256" ht="12.75" customHeight="1" x14ac:dyDescent="0.2">
      <c r="D11" s="483"/>
      <c r="E11" s="483"/>
      <c r="F11" s="483"/>
      <c r="G11" s="483"/>
      <c r="H11" s="483"/>
      <c r="I11" s="483"/>
      <c r="J11" s="483"/>
      <c r="K11" s="483"/>
      <c r="L11" s="483"/>
      <c r="M11" s="483"/>
      <c r="N11" s="483"/>
      <c r="O11" s="483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83"/>
      <c r="CL11" s="483"/>
      <c r="CM11" s="483"/>
      <c r="CN11" s="483"/>
      <c r="CO11" s="483"/>
      <c r="CP11" s="483"/>
      <c r="CQ11" s="483"/>
      <c r="CR11" s="483"/>
      <c r="CS11" s="483"/>
      <c r="CT11" s="483"/>
      <c r="CU11" s="483"/>
      <c r="CV11" s="483"/>
      <c r="CW11" s="483"/>
      <c r="CX11" s="483"/>
      <c r="CY11" s="483"/>
      <c r="CZ11" s="483"/>
      <c r="DA11" s="483"/>
      <c r="DB11" s="483"/>
      <c r="DC11" s="483"/>
      <c r="DD11" s="483"/>
      <c r="DE11" s="483"/>
      <c r="DF11" s="483"/>
      <c r="DG11" s="483"/>
      <c r="DH11" s="483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83"/>
      <c r="DV11" s="483"/>
      <c r="DW11" s="483"/>
      <c r="DX11" s="483"/>
      <c r="DY11" s="483"/>
      <c r="DZ11" s="483"/>
      <c r="EA11" s="483"/>
      <c r="EB11" s="483"/>
      <c r="EC11" s="483"/>
      <c r="ED11" s="483"/>
      <c r="EE11" s="483"/>
      <c r="EF11" s="483"/>
      <c r="EG11" s="483"/>
      <c r="EH11" s="483"/>
      <c r="EI11" s="483"/>
      <c r="EJ11" s="483"/>
      <c r="EK11" s="483"/>
      <c r="EL11" s="483"/>
      <c r="EM11" s="483"/>
      <c r="EN11" s="483"/>
      <c r="EO11" s="483"/>
      <c r="EP11" s="483"/>
      <c r="EQ11" s="483"/>
      <c r="ER11" s="483"/>
      <c r="ES11" s="483"/>
      <c r="ET11" s="483"/>
      <c r="EU11" s="483"/>
      <c r="EV11" s="483"/>
      <c r="EW11" s="483"/>
      <c r="EX11" s="483"/>
      <c r="EY11" s="483"/>
      <c r="EZ11" s="483"/>
      <c r="FA11" s="483"/>
      <c r="FB11" s="483"/>
      <c r="FC11" s="483"/>
      <c r="FD11" s="483"/>
      <c r="FE11" s="483"/>
      <c r="FF11" s="483"/>
      <c r="FG11" s="483"/>
      <c r="FH11" s="483"/>
      <c r="FI11" s="483"/>
      <c r="FJ11" s="483"/>
      <c r="FK11" s="483"/>
      <c r="FL11" s="483"/>
      <c r="FM11" s="483"/>
      <c r="FN11" s="483"/>
      <c r="FO11" s="483"/>
      <c r="FP11" s="483"/>
      <c r="FQ11" s="483"/>
      <c r="FR11" s="483"/>
      <c r="FS11" s="483"/>
      <c r="FT11" s="483"/>
      <c r="FU11" s="483"/>
      <c r="FV11" s="483"/>
      <c r="FW11" s="483"/>
      <c r="FX11" s="483"/>
      <c r="FY11" s="483"/>
      <c r="FZ11" s="483"/>
      <c r="GA11" s="483"/>
      <c r="GB11" s="483"/>
      <c r="GC11" s="483"/>
      <c r="GD11" s="483"/>
      <c r="GE11" s="483"/>
      <c r="GF11" s="483"/>
      <c r="GG11" s="483"/>
      <c r="GH11" s="483"/>
      <c r="GI11" s="483"/>
      <c r="GJ11" s="483"/>
      <c r="GK11" s="483"/>
      <c r="GL11" s="483"/>
      <c r="GM11" s="483"/>
      <c r="GN11" s="483"/>
      <c r="GO11" s="483"/>
      <c r="GP11" s="483"/>
      <c r="GQ11" s="483"/>
      <c r="GR11" s="483"/>
      <c r="GS11" s="483"/>
      <c r="GT11" s="483"/>
      <c r="GU11" s="483"/>
      <c r="GV11" s="483"/>
      <c r="GW11" s="483"/>
      <c r="GX11" s="483"/>
      <c r="GY11" s="483"/>
      <c r="GZ11" s="483"/>
      <c r="HA11" s="483"/>
      <c r="HB11" s="483"/>
      <c r="HC11" s="483"/>
      <c r="HD11" s="483"/>
      <c r="HE11" s="483"/>
      <c r="HF11" s="483"/>
      <c r="HG11" s="483"/>
      <c r="HH11" s="483"/>
      <c r="HI11" s="483"/>
      <c r="HJ11" s="483"/>
      <c r="HK11" s="483"/>
      <c r="HL11" s="483"/>
      <c r="HM11" s="483"/>
      <c r="HN11" s="483"/>
      <c r="HO11" s="483"/>
      <c r="HP11" s="483"/>
      <c r="HQ11" s="483"/>
      <c r="HR11" s="483"/>
      <c r="HS11" s="483"/>
      <c r="HT11" s="483"/>
      <c r="HU11" s="483"/>
      <c r="HV11" s="483"/>
      <c r="HW11" s="483"/>
      <c r="HX11" s="483"/>
      <c r="HY11" s="483"/>
      <c r="HZ11" s="483"/>
      <c r="IA11" s="483"/>
      <c r="IB11" s="483"/>
      <c r="IC11" s="483"/>
      <c r="ID11" s="483"/>
      <c r="IE11" s="483"/>
      <c r="IF11" s="483"/>
      <c r="IG11" s="483"/>
      <c r="IH11" s="483"/>
      <c r="II11" s="483"/>
      <c r="IJ11" s="483"/>
      <c r="IK11" s="483"/>
      <c r="IL11" s="483"/>
      <c r="IM11" s="483"/>
      <c r="IN11" s="483"/>
      <c r="IO11" s="483"/>
      <c r="IP11" s="483"/>
      <c r="IQ11" s="483"/>
      <c r="IR11" s="483"/>
      <c r="IS11" s="483"/>
      <c r="IT11" s="483"/>
      <c r="IU11" s="483"/>
      <c r="IV11" s="483"/>
    </row>
    <row r="12" spans="2:256" x14ac:dyDescent="0.2">
      <c r="D12" s="480"/>
      <c r="E12" s="480"/>
      <c r="F12" s="480"/>
      <c r="G12" s="480"/>
      <c r="H12" s="480"/>
      <c r="I12" s="480"/>
      <c r="J12" s="480"/>
      <c r="K12" s="484"/>
      <c r="L12" s="484"/>
      <c r="M12" s="484"/>
      <c r="N12" s="484"/>
    </row>
    <row r="13" spans="2:256" ht="23.25" x14ac:dyDescent="0.35">
      <c r="D13" s="480"/>
      <c r="E13" s="481" t="str">
        <f>INDEX(rP1.Überschrift,B15,E7)</f>
        <v>Inhaltsverzeichnis der "Amtlichen Mineralöldaten"</v>
      </c>
      <c r="F13" s="486"/>
      <c r="G13" s="486"/>
      <c r="H13" s="486"/>
      <c r="I13" s="480"/>
      <c r="J13" s="480"/>
      <c r="K13" s="484"/>
      <c r="L13" s="484"/>
      <c r="M13" s="484"/>
      <c r="N13" s="484"/>
    </row>
    <row r="14" spans="2:256" x14ac:dyDescent="0.2">
      <c r="D14" s="480"/>
      <c r="E14" s="480"/>
      <c r="F14" s="480"/>
      <c r="G14" s="480"/>
      <c r="H14" s="480"/>
      <c r="I14" s="480"/>
      <c r="J14" s="480"/>
      <c r="K14" s="484"/>
      <c r="L14" s="484"/>
      <c r="M14" s="484"/>
      <c r="N14" s="484"/>
    </row>
    <row r="15" spans="2:256" ht="15" customHeight="1" x14ac:dyDescent="0.2">
      <c r="B15" s="483">
        <v>1</v>
      </c>
      <c r="D15" s="480"/>
      <c r="E15" s="480" t="s">
        <v>298</v>
      </c>
      <c r="F15" s="482" t="str">
        <f t="shared" ref="F15:F35" si="0">INDEX(rP1.Inhalte,$B15,$E$7)</f>
        <v>Förderung und Zugang von deutschem Rohöl</v>
      </c>
      <c r="G15" s="480"/>
      <c r="H15" s="480"/>
      <c r="I15" s="480"/>
      <c r="J15" s="480"/>
      <c r="K15" s="484"/>
      <c r="L15" s="484"/>
      <c r="M15" s="484"/>
      <c r="N15" s="484"/>
    </row>
    <row r="16" spans="2:256" ht="15" customHeight="1" x14ac:dyDescent="0.2">
      <c r="B16" s="483">
        <v>2</v>
      </c>
      <c r="D16" s="480"/>
      <c r="E16" s="480" t="s">
        <v>299</v>
      </c>
      <c r="F16" s="482" t="str">
        <f t="shared" si="0"/>
        <v>Primäraufkommen von Rohöl aus Einfuhr und deutscher Förderung</v>
      </c>
      <c r="G16" s="480"/>
      <c r="H16" s="480"/>
      <c r="I16" s="480"/>
      <c r="J16" s="480"/>
      <c r="K16" s="484"/>
      <c r="L16" s="484"/>
      <c r="M16" s="484"/>
      <c r="N16" s="484"/>
    </row>
    <row r="17" spans="2:14" ht="15" customHeight="1" x14ac:dyDescent="0.2">
      <c r="B17" s="483">
        <v>3</v>
      </c>
      <c r="D17" s="480"/>
      <c r="E17" s="480" t="s">
        <v>300</v>
      </c>
      <c r="F17" s="482" t="str">
        <f t="shared" si="0"/>
        <v>Grenzübergangspreise der Einfuhr von Rohöl nach Ursprungsländern</v>
      </c>
      <c r="G17" s="480"/>
      <c r="H17" s="480"/>
      <c r="I17" s="480"/>
      <c r="J17" s="480"/>
      <c r="K17" s="484"/>
      <c r="L17" s="484"/>
      <c r="M17" s="484"/>
      <c r="N17" s="484"/>
    </row>
    <row r="18" spans="2:14" ht="15" customHeight="1" x14ac:dyDescent="0.2">
      <c r="B18" s="483">
        <v>4</v>
      </c>
      <c r="D18" s="480"/>
      <c r="E18" s="480" t="s">
        <v>301</v>
      </c>
      <c r="F18" s="482" t="str">
        <f t="shared" si="0"/>
        <v>Verarbeitung von Rohöl und anderen Wiedereinsatzstoffen in Raffinerien</v>
      </c>
      <c r="G18" s="480"/>
      <c r="H18" s="480"/>
      <c r="I18" s="480"/>
      <c r="J18" s="480"/>
      <c r="K18" s="484"/>
      <c r="L18" s="484"/>
      <c r="M18" s="484"/>
      <c r="N18" s="484"/>
    </row>
    <row r="19" spans="2:14" ht="15" customHeight="1" x14ac:dyDescent="0.2">
      <c r="B19" s="483">
        <v>5</v>
      </c>
      <c r="D19" s="480"/>
      <c r="E19" s="480" t="s">
        <v>302</v>
      </c>
      <c r="F19" s="482" t="str">
        <f t="shared" si="0"/>
        <v>Gesamtaufkommen von Mineralölprodukten</v>
      </c>
      <c r="G19" s="480"/>
      <c r="H19" s="480"/>
      <c r="I19" s="480"/>
      <c r="J19" s="480"/>
      <c r="K19" s="484"/>
      <c r="L19" s="484"/>
      <c r="M19" s="484"/>
      <c r="N19" s="484"/>
    </row>
    <row r="20" spans="2:14" ht="15" customHeight="1" x14ac:dyDescent="0.2">
      <c r="B20" s="483">
        <v>6</v>
      </c>
      <c r="D20" s="480"/>
      <c r="E20" s="480" t="s">
        <v>308</v>
      </c>
      <c r="F20" s="482" t="str">
        <f t="shared" si="0"/>
        <v>Entwicklung der Bruttoraffinerieerzeugung</v>
      </c>
      <c r="G20" s="480"/>
      <c r="H20" s="480"/>
      <c r="I20" s="480"/>
      <c r="J20" s="480"/>
      <c r="K20" s="484"/>
      <c r="L20" s="484"/>
      <c r="M20" s="484"/>
      <c r="N20" s="484"/>
    </row>
    <row r="21" spans="2:14" ht="15" customHeight="1" x14ac:dyDescent="0.2">
      <c r="B21" s="483">
        <v>7</v>
      </c>
      <c r="D21" s="480"/>
      <c r="E21" s="480" t="s">
        <v>309</v>
      </c>
      <c r="F21" s="482" t="str">
        <f t="shared" si="0"/>
        <v>Entwicklung der Einfuhr</v>
      </c>
      <c r="G21" s="480"/>
      <c r="H21" s="480"/>
      <c r="I21" s="480"/>
      <c r="J21" s="480"/>
      <c r="K21" s="484"/>
      <c r="L21" s="484"/>
      <c r="M21" s="484"/>
      <c r="N21" s="484"/>
    </row>
    <row r="22" spans="2:14" ht="15" customHeight="1" x14ac:dyDescent="0.2">
      <c r="B22" s="483">
        <v>8</v>
      </c>
      <c r="D22" s="480"/>
      <c r="E22" s="480" t="s">
        <v>310</v>
      </c>
      <c r="F22" s="482" t="str">
        <f t="shared" si="0"/>
        <v>Entwicklung der Abgänge zum Wiedereinsatz</v>
      </c>
      <c r="G22" s="480"/>
      <c r="H22" s="480"/>
      <c r="I22" s="480"/>
      <c r="J22" s="480"/>
      <c r="K22" s="484"/>
      <c r="L22" s="484"/>
      <c r="M22" s="484"/>
      <c r="N22" s="484"/>
    </row>
    <row r="23" spans="2:14" ht="15" customHeight="1" x14ac:dyDescent="0.2">
      <c r="B23" s="483">
        <v>9</v>
      </c>
      <c r="D23" s="480"/>
      <c r="E23" s="480" t="s">
        <v>311</v>
      </c>
      <c r="F23" s="482" t="str">
        <f t="shared" si="0"/>
        <v>Gesamtaufkommen von Mineralölprodukten (Jahr)</v>
      </c>
      <c r="G23" s="480"/>
      <c r="H23" s="480"/>
      <c r="I23" s="480"/>
      <c r="J23" s="480"/>
      <c r="K23" s="484"/>
      <c r="L23" s="484"/>
      <c r="M23" s="484"/>
      <c r="N23" s="484"/>
    </row>
    <row r="24" spans="2:14" ht="15" customHeight="1" x14ac:dyDescent="0.2">
      <c r="B24" s="483">
        <v>10</v>
      </c>
      <c r="D24" s="480"/>
      <c r="E24" s="480" t="s">
        <v>303</v>
      </c>
      <c r="F24" s="482" t="str">
        <f t="shared" si="0"/>
        <v>Abgänge und Inlandsablieferungen von Mineralölprodukten</v>
      </c>
      <c r="G24" s="480"/>
      <c r="H24" s="480"/>
      <c r="I24" s="480"/>
      <c r="J24" s="480"/>
      <c r="K24" s="484"/>
      <c r="L24" s="484"/>
      <c r="M24" s="484"/>
      <c r="N24" s="484"/>
    </row>
    <row r="25" spans="2:14" ht="15" customHeight="1" x14ac:dyDescent="0.2">
      <c r="B25" s="483">
        <v>11</v>
      </c>
      <c r="D25" s="480"/>
      <c r="E25" s="480" t="s">
        <v>312</v>
      </c>
      <c r="F25" s="482" t="str">
        <f t="shared" si="0"/>
        <v>Entwicklung der Ausfuhr</v>
      </c>
      <c r="G25" s="480"/>
      <c r="H25" s="480"/>
      <c r="I25" s="480"/>
      <c r="J25" s="480"/>
      <c r="K25" s="484"/>
      <c r="L25" s="484"/>
      <c r="M25" s="484"/>
      <c r="N25" s="484"/>
    </row>
    <row r="26" spans="2:14" ht="15" customHeight="1" x14ac:dyDescent="0.2">
      <c r="B26" s="483">
        <v>12</v>
      </c>
      <c r="D26" s="480"/>
      <c r="E26" s="480" t="s">
        <v>313</v>
      </c>
      <c r="F26" s="482" t="str">
        <f t="shared" si="0"/>
        <v>Entwicklung der Bunkerungen für die internationale Schiffahrt</v>
      </c>
      <c r="G26" s="480"/>
      <c r="H26" s="480"/>
      <c r="I26" s="480"/>
      <c r="J26" s="480"/>
      <c r="K26" s="484"/>
      <c r="L26" s="484"/>
      <c r="M26" s="484"/>
      <c r="N26" s="484"/>
    </row>
    <row r="27" spans="2:14" ht="15" customHeight="1" x14ac:dyDescent="0.2">
      <c r="B27" s="483">
        <v>13</v>
      </c>
      <c r="D27" s="480"/>
      <c r="E27" s="480" t="s">
        <v>314</v>
      </c>
      <c r="F27" s="482" t="str">
        <f t="shared" si="0"/>
        <v>Entwicklung der Inlandsablieferungen</v>
      </c>
      <c r="G27" s="480"/>
      <c r="H27" s="480"/>
      <c r="I27" s="480"/>
      <c r="J27" s="480"/>
      <c r="K27" s="484"/>
      <c r="L27" s="484"/>
      <c r="M27" s="484"/>
      <c r="N27" s="484"/>
    </row>
    <row r="28" spans="2:14" ht="15" customHeight="1" x14ac:dyDescent="0.2">
      <c r="B28" s="483">
        <v>14</v>
      </c>
      <c r="D28" s="480"/>
      <c r="E28" s="480" t="s">
        <v>315</v>
      </c>
      <c r="F28" s="482" t="str">
        <f t="shared" si="0"/>
        <v>Abgänge und Inlandsablieferungen von Mineralölprodukten</v>
      </c>
      <c r="G28" s="480"/>
      <c r="H28" s="480"/>
      <c r="I28" s="480"/>
      <c r="J28" s="480"/>
      <c r="K28" s="484"/>
      <c r="L28" s="484"/>
      <c r="M28" s="484"/>
      <c r="N28" s="484"/>
    </row>
    <row r="29" spans="2:14" ht="15" customHeight="1" x14ac:dyDescent="0.2">
      <c r="B29" s="483">
        <v>15</v>
      </c>
      <c r="D29" s="480"/>
      <c r="E29" s="480" t="s">
        <v>304</v>
      </c>
      <c r="F29" s="482" t="str">
        <f t="shared" si="0"/>
        <v>Inlandsablieferungen nach ausgewählten Verwendungssektoren</v>
      </c>
      <c r="G29" s="480"/>
      <c r="H29" s="480"/>
      <c r="I29" s="480"/>
      <c r="J29" s="480"/>
      <c r="K29" s="484"/>
      <c r="L29" s="484"/>
      <c r="M29" s="484"/>
      <c r="N29" s="484"/>
    </row>
    <row r="30" spans="2:14" ht="15" customHeight="1" x14ac:dyDescent="0.2">
      <c r="B30" s="483">
        <v>16</v>
      </c>
      <c r="D30" s="480"/>
      <c r="E30" s="480" t="s">
        <v>316</v>
      </c>
      <c r="F30" s="482" t="str">
        <f t="shared" si="0"/>
        <v>Inlandsablieferungen nach ausgewählten Verwendungssektoren (Jahr)</v>
      </c>
      <c r="G30" s="480"/>
      <c r="H30" s="480"/>
      <c r="I30" s="480"/>
      <c r="J30" s="480"/>
      <c r="K30" s="484"/>
      <c r="L30" s="484"/>
      <c r="M30" s="484"/>
      <c r="N30" s="484"/>
    </row>
    <row r="31" spans="2:14" ht="15" customHeight="1" x14ac:dyDescent="0.2">
      <c r="B31" s="483">
        <v>17</v>
      </c>
      <c r="D31" s="480"/>
      <c r="E31" s="480" t="s">
        <v>305</v>
      </c>
      <c r="F31" s="482" t="str">
        <f t="shared" si="0"/>
        <v>Eigentumsendbestand im In- und Ausland</v>
      </c>
      <c r="G31" s="480"/>
      <c r="H31" s="480"/>
      <c r="I31" s="480"/>
      <c r="J31" s="480"/>
      <c r="K31" s="484"/>
      <c r="L31" s="484"/>
      <c r="M31" s="484"/>
      <c r="N31" s="484"/>
    </row>
    <row r="32" spans="2:14" ht="15" customHeight="1" x14ac:dyDescent="0.2">
      <c r="B32" s="483">
        <v>18</v>
      </c>
      <c r="D32" s="480"/>
      <c r="E32" s="480" t="s">
        <v>306</v>
      </c>
      <c r="F32" s="482" t="str">
        <f t="shared" si="0"/>
        <v>Beimischung von Biozusatzstoffen in Mineralölprodukten im Inland</v>
      </c>
      <c r="G32" s="480"/>
      <c r="H32" s="480"/>
      <c r="I32" s="480"/>
      <c r="J32" s="480"/>
      <c r="K32" s="484"/>
      <c r="L32" s="484"/>
      <c r="M32" s="484"/>
      <c r="N32" s="484"/>
    </row>
    <row r="33" spans="2:14" ht="15" customHeight="1" x14ac:dyDescent="0.2">
      <c r="B33" s="483">
        <v>19</v>
      </c>
      <c r="D33" s="480"/>
      <c r="E33" s="480" t="s">
        <v>307</v>
      </c>
      <c r="F33" s="482" t="str">
        <f t="shared" si="0"/>
        <v>Raffinerieerzeugung, Einfuhr, Ausfuhr und Inlandsablieferungen von Schmierstoffen</v>
      </c>
      <c r="G33" s="480"/>
      <c r="H33" s="480"/>
      <c r="I33" s="480"/>
      <c r="J33" s="480"/>
      <c r="K33" s="484"/>
      <c r="L33" s="484"/>
      <c r="M33" s="484"/>
      <c r="N33" s="484"/>
    </row>
    <row r="34" spans="2:14" ht="15" customHeight="1" x14ac:dyDescent="0.2">
      <c r="B34" s="483">
        <v>20</v>
      </c>
      <c r="D34" s="480"/>
      <c r="E34" s="480" t="s">
        <v>317</v>
      </c>
      <c r="F34" s="482" t="str">
        <f t="shared" si="0"/>
        <v>Entwicklung der Inlandsablieferungen von Schmierstoffen</v>
      </c>
      <c r="G34" s="480"/>
      <c r="H34" s="480"/>
      <c r="I34" s="480"/>
      <c r="J34" s="480"/>
      <c r="K34" s="484"/>
      <c r="L34" s="484"/>
      <c r="M34" s="484"/>
      <c r="N34" s="484"/>
    </row>
    <row r="35" spans="2:14" ht="15" customHeight="1" x14ac:dyDescent="0.2">
      <c r="B35" s="483">
        <v>21</v>
      </c>
      <c r="D35" s="480"/>
      <c r="E35" s="480" t="s">
        <v>318</v>
      </c>
      <c r="F35" s="482" t="str">
        <f t="shared" si="0"/>
        <v>Raffinerieerzeugung, Einfuhr, Ausfuhr und Inlandsablieferungen von Schmierstoffen (Jahr)</v>
      </c>
      <c r="G35" s="480"/>
      <c r="H35" s="480"/>
      <c r="I35" s="480"/>
      <c r="J35" s="480"/>
      <c r="K35" s="484"/>
      <c r="L35" s="484"/>
      <c r="M35" s="484"/>
      <c r="N35" s="484"/>
    </row>
    <row r="36" spans="2:14" x14ac:dyDescent="0.2">
      <c r="D36" s="480"/>
      <c r="E36" s="480"/>
      <c r="F36" s="480"/>
      <c r="G36" s="480"/>
      <c r="H36" s="480"/>
      <c r="I36" s="480"/>
      <c r="J36" s="480"/>
      <c r="K36" s="484"/>
      <c r="L36" s="484"/>
      <c r="M36" s="484"/>
      <c r="N36" s="484"/>
    </row>
    <row r="37" spans="2:14" x14ac:dyDescent="0.2">
      <c r="D37" s="480"/>
      <c r="E37" s="480"/>
      <c r="F37" s="480"/>
      <c r="G37" s="480"/>
      <c r="H37" s="480"/>
      <c r="I37" s="480"/>
      <c r="J37" s="480"/>
      <c r="K37" s="484"/>
      <c r="L37" s="484"/>
      <c r="M37" s="484"/>
      <c r="N37" s="484"/>
    </row>
    <row r="38" spans="2:14" x14ac:dyDescent="0.2">
      <c r="D38" s="480"/>
      <c r="E38" s="480"/>
      <c r="F38" s="480"/>
      <c r="G38" s="480"/>
      <c r="H38" s="480"/>
      <c r="I38" s="480"/>
      <c r="J38" s="480"/>
      <c r="K38" s="484"/>
      <c r="L38" s="484"/>
      <c r="M38" s="484"/>
      <c r="N38" s="484"/>
    </row>
    <row r="39" spans="2:14" x14ac:dyDescent="0.2"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</row>
    <row r="40" spans="2:14" x14ac:dyDescent="0.2">
      <c r="D40" s="484"/>
      <c r="E40" s="484"/>
      <c r="F40" s="484"/>
      <c r="G40" s="484"/>
      <c r="H40" s="484"/>
      <c r="I40" s="484"/>
      <c r="J40" s="484"/>
      <c r="K40" s="484"/>
      <c r="L40" s="484"/>
      <c r="M40" s="484"/>
      <c r="N40" s="484"/>
    </row>
    <row r="41" spans="2:14" x14ac:dyDescent="0.2">
      <c r="D41" s="484"/>
      <c r="E41" s="484"/>
      <c r="F41" s="484"/>
      <c r="G41" s="484"/>
      <c r="H41" s="484"/>
      <c r="I41" s="484"/>
      <c r="J41" s="484"/>
      <c r="K41" s="484"/>
      <c r="L41" s="484"/>
      <c r="M41" s="484"/>
      <c r="N41" s="484"/>
    </row>
    <row r="42" spans="2:14" x14ac:dyDescent="0.2">
      <c r="D42" s="484"/>
      <c r="E42" s="484"/>
      <c r="F42" s="484"/>
      <c r="G42" s="484"/>
      <c r="H42" s="484"/>
      <c r="I42" s="484"/>
      <c r="J42" s="484"/>
      <c r="K42" s="484"/>
      <c r="L42" s="484"/>
      <c r="M42" s="484"/>
      <c r="N42" s="484"/>
    </row>
    <row r="43" spans="2:14" x14ac:dyDescent="0.2">
      <c r="D43" s="484"/>
      <c r="E43" s="484"/>
      <c r="F43" s="484"/>
      <c r="G43" s="484"/>
      <c r="H43" s="484"/>
      <c r="I43" s="484"/>
      <c r="J43" s="484"/>
      <c r="K43" s="484"/>
      <c r="L43" s="484"/>
      <c r="M43" s="484"/>
      <c r="N43" s="484"/>
    </row>
    <row r="44" spans="2:14" x14ac:dyDescent="0.2">
      <c r="D44" s="484"/>
      <c r="E44" s="484"/>
      <c r="F44" s="484"/>
      <c r="G44" s="484"/>
      <c r="H44" s="484"/>
      <c r="I44" s="484"/>
      <c r="J44" s="484"/>
      <c r="K44" s="484"/>
      <c r="L44" s="484"/>
      <c r="M44" s="484"/>
      <c r="N44" s="484"/>
    </row>
    <row r="45" spans="2:14" x14ac:dyDescent="0.2">
      <c r="D45" s="484"/>
      <c r="E45" s="484"/>
      <c r="F45" s="484"/>
      <c r="G45" s="484"/>
      <c r="H45" s="484"/>
      <c r="I45" s="484"/>
      <c r="J45" s="484"/>
      <c r="K45" s="484"/>
      <c r="L45" s="484"/>
      <c r="M45" s="484"/>
      <c r="N45" s="484"/>
    </row>
    <row r="46" spans="2:14" x14ac:dyDescent="0.2">
      <c r="D46" s="484"/>
      <c r="E46" s="484"/>
      <c r="F46" s="484"/>
      <c r="G46" s="484"/>
      <c r="H46" s="484"/>
      <c r="I46" s="484"/>
      <c r="J46" s="484"/>
      <c r="K46" s="484"/>
      <c r="L46" s="484"/>
      <c r="M46" s="484"/>
      <c r="N46" s="484"/>
    </row>
    <row r="47" spans="2:14" x14ac:dyDescent="0.2">
      <c r="D47" s="484"/>
      <c r="E47" s="484"/>
      <c r="F47" s="484"/>
      <c r="G47" s="484"/>
      <c r="H47" s="484"/>
      <c r="I47" s="484"/>
      <c r="J47" s="484"/>
      <c r="K47" s="484"/>
      <c r="L47" s="484"/>
      <c r="M47" s="484"/>
      <c r="N47" s="484"/>
    </row>
    <row r="48" spans="2:14" x14ac:dyDescent="0.2">
      <c r="D48" s="484"/>
      <c r="E48" s="484"/>
      <c r="F48" s="484"/>
      <c r="G48" s="484"/>
      <c r="H48" s="484"/>
      <c r="I48" s="484"/>
      <c r="J48" s="484"/>
      <c r="K48" s="484"/>
      <c r="L48" s="484"/>
      <c r="M48" s="484"/>
      <c r="N48" s="484"/>
    </row>
    <row r="49" spans="4:14" x14ac:dyDescent="0.2">
      <c r="D49" s="484"/>
      <c r="E49" s="484"/>
      <c r="F49" s="484"/>
      <c r="G49" s="484"/>
      <c r="H49" s="484"/>
      <c r="I49" s="484"/>
      <c r="J49" s="484"/>
      <c r="K49" s="484"/>
      <c r="L49" s="484"/>
      <c r="M49" s="484"/>
      <c r="N49" s="484"/>
    </row>
    <row r="50" spans="4:14" x14ac:dyDescent="0.2">
      <c r="D50" s="484"/>
      <c r="E50" s="484"/>
      <c r="F50" s="484"/>
      <c r="G50" s="484"/>
      <c r="H50" s="484"/>
      <c r="I50" s="484"/>
      <c r="J50" s="484"/>
      <c r="K50" s="484"/>
      <c r="L50" s="484"/>
      <c r="M50" s="484"/>
      <c r="N50" s="484"/>
    </row>
    <row r="51" spans="4:14" x14ac:dyDescent="0.2">
      <c r="D51" s="484"/>
      <c r="E51" s="484"/>
      <c r="F51" s="484"/>
      <c r="G51" s="484"/>
      <c r="H51" s="484"/>
      <c r="I51" s="484"/>
      <c r="J51" s="484"/>
      <c r="K51" s="484"/>
      <c r="L51" s="484"/>
      <c r="M51" s="484"/>
      <c r="N51" s="484"/>
    </row>
  </sheetData>
  <hyperlinks>
    <hyperlink ref="F15" location="'Tab 1'!K1" display="'Tab 1'!K1"/>
    <hyperlink ref="F16" location="'Tab 2'!K1" display="'Tab 2'!K1"/>
    <hyperlink ref="F17" location="'Tab 3'!K1" display="'Tab 3'!K1"/>
    <hyperlink ref="F18" location="'Tab 4'!K1" display="'Tab 4'!K1"/>
    <hyperlink ref="F19" location="'Tab 5'!M1" display="'Tab 5'!M1"/>
    <hyperlink ref="F20" location="'Tab 5a'!J1" display="'Tab 5a'!J1"/>
    <hyperlink ref="F21" location="'Tab 5b'!J1" display="'Tab 5b'!J1"/>
    <hyperlink ref="F22" location="'Tab 5c'!J1" display="'Tab 5c'!J1"/>
    <hyperlink ref="F23" location="'Tab 5j'!M1" display="'Tab 5j'!M1"/>
    <hyperlink ref="F24" location="'Tab 6'!M1" display="'Tab 6'!M1"/>
    <hyperlink ref="F25" location="'Tab 6a'!J1" display="'Tab 6a'!J1"/>
    <hyperlink ref="F26" location="'Tab 6b'!J1" display="'Tab 6b'!J1"/>
    <hyperlink ref="F27" location="'Tab 6c'!L1" display="'Tab 6c'!L1"/>
    <hyperlink ref="F28" location="'Tab 6j'!M1" display="'Tab 6j'!M1"/>
    <hyperlink ref="F29" location="'Tab 7'!J1" display="'Tab 7'!J1"/>
    <hyperlink ref="F30" location="'Tab 7j'!J1" display="'Tab 7j'!J1"/>
    <hyperlink ref="F31" location="'Tab 8'!I1" display="'Tab 8'!I1"/>
    <hyperlink ref="F32" location="'Tab 9'!I1" display="'Tab 9'!I1"/>
    <hyperlink ref="F33" location="'Tab 10'!H1" display="'Tab 10'!H1"/>
    <hyperlink ref="F34" location="'Tab 10a'!J1" display="'Tab 10a'!J1"/>
    <hyperlink ref="F35" location="'Tab 10j'!H1" display="'Tab 10j'!H1"/>
  </hyperlink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78" fitToHeight="0" orientation="landscape" r:id="rId1"/>
  <headerFooter>
    <oddHeader>&amp;R1.11.2022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pageSetUpPr fitToPage="1"/>
  </sheetPr>
  <dimension ref="A1:K43"/>
  <sheetViews>
    <sheetView showGridLines="0" showRowColHeaders="0" zoomScale="85" workbookViewId="0">
      <selection activeCell="I1" sqref="I1"/>
    </sheetView>
  </sheetViews>
  <sheetFormatPr baseColWidth="10" defaultColWidth="0" defaultRowHeight="12.75" zeroHeight="1" x14ac:dyDescent="0.2"/>
  <cols>
    <col min="1" max="1" width="3.7109375" style="9" customWidth="1"/>
    <col min="2" max="2" width="41.7109375" style="9" customWidth="1"/>
    <col min="3" max="3" width="3.28515625" style="9" customWidth="1"/>
    <col min="4" max="5" width="16.7109375" style="9" customWidth="1"/>
    <col min="6" max="6" width="14.7109375" style="9" customWidth="1"/>
    <col min="7" max="8" width="16.7109375" style="9" customWidth="1"/>
    <col min="9" max="9" width="14.7109375" style="9" customWidth="1"/>
    <col min="10" max="11" width="9.140625" style="9" customWidth="1"/>
    <col min="12" max="16384" width="0" style="9" hidden="1"/>
  </cols>
  <sheetData>
    <row r="1" spans="1:11" ht="15" customHeight="1" x14ac:dyDescent="0.25">
      <c r="A1" s="443"/>
      <c r="B1" s="443" t="s">
        <v>369</v>
      </c>
      <c r="C1" s="444"/>
      <c r="D1" s="444"/>
      <c r="E1" s="444"/>
      <c r="F1" s="444"/>
      <c r="G1" s="444"/>
      <c r="H1" s="444"/>
      <c r="I1" s="478" t="str">
        <f>INDEX(rP1.Inhalte,22,1)</f>
        <v>zurück zum Inhaltsverzeichnis</v>
      </c>
      <c r="J1" s="403"/>
      <c r="K1"/>
    </row>
    <row r="2" spans="1:11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</row>
    <row r="3" spans="1:11" ht="15" customHeight="1" x14ac:dyDescent="0.25">
      <c r="A3" s="402" t="s">
        <v>360</v>
      </c>
      <c r="B3" s="402"/>
      <c r="C3" s="402"/>
      <c r="D3" s="402"/>
      <c r="E3" s="402"/>
      <c r="F3" s="402"/>
      <c r="G3" s="402"/>
      <c r="H3" s="403"/>
      <c r="I3" s="404" t="s">
        <v>73</v>
      </c>
      <c r="J3" s="402"/>
    </row>
    <row r="4" spans="1:11" ht="12" customHeight="1" x14ac:dyDescent="0.25">
      <c r="A4" s="405"/>
      <c r="B4" s="405"/>
      <c r="C4" s="405"/>
      <c r="D4" s="406"/>
      <c r="E4" s="406"/>
      <c r="F4" s="406"/>
      <c r="G4" s="406"/>
      <c r="H4" s="405"/>
      <c r="I4" s="405"/>
      <c r="J4" s="402"/>
    </row>
    <row r="5" spans="1:11" ht="15.95" customHeight="1" x14ac:dyDescent="0.25">
      <c r="A5" s="407"/>
      <c r="B5" s="408"/>
      <c r="C5" s="409"/>
      <c r="D5" s="410" t="s">
        <v>0</v>
      </c>
      <c r="E5" s="411" t="s">
        <v>0</v>
      </c>
      <c r="F5" s="412" t="s">
        <v>0</v>
      </c>
      <c r="G5" s="413" t="s">
        <v>8</v>
      </c>
      <c r="H5" s="414"/>
      <c r="I5" s="415"/>
      <c r="J5" s="402"/>
    </row>
    <row r="6" spans="1:11" ht="15.95" customHeight="1" x14ac:dyDescent="0.25">
      <c r="A6" s="416"/>
      <c r="B6" s="402" t="s">
        <v>9</v>
      </c>
      <c r="C6" s="417" t="s">
        <v>0</v>
      </c>
      <c r="D6" s="418" t="s">
        <v>164</v>
      </c>
      <c r="E6" s="419" t="s">
        <v>10</v>
      </c>
      <c r="F6" s="420" t="s">
        <v>11</v>
      </c>
      <c r="G6" s="421" t="s">
        <v>12</v>
      </c>
      <c r="H6" s="419" t="s">
        <v>12</v>
      </c>
      <c r="I6" s="419" t="s">
        <v>11</v>
      </c>
      <c r="J6" s="402"/>
    </row>
    <row r="7" spans="1:11" ht="15.95" customHeight="1" x14ac:dyDescent="0.25">
      <c r="A7" s="416"/>
      <c r="B7" s="402"/>
      <c r="C7" s="417"/>
      <c r="D7" s="422" t="s">
        <v>0</v>
      </c>
      <c r="E7" s="419" t="s">
        <v>13</v>
      </c>
      <c r="F7" s="420" t="s">
        <v>165</v>
      </c>
      <c r="G7" s="418" t="s">
        <v>15</v>
      </c>
      <c r="H7" s="419" t="s">
        <v>15</v>
      </c>
      <c r="I7" s="419" t="s">
        <v>131</v>
      </c>
      <c r="J7" s="402"/>
    </row>
    <row r="8" spans="1:11" ht="15.95" customHeight="1" x14ac:dyDescent="0.25">
      <c r="A8" s="416"/>
      <c r="B8" s="402"/>
      <c r="C8" s="417"/>
      <c r="D8" s="423" t="s">
        <v>0</v>
      </c>
      <c r="E8" s="419"/>
      <c r="F8" s="420" t="s">
        <v>18</v>
      </c>
      <c r="G8" s="423" t="s">
        <v>0</v>
      </c>
      <c r="H8" s="419" t="s">
        <v>13</v>
      </c>
      <c r="I8" s="419" t="s">
        <v>18</v>
      </c>
      <c r="J8" s="402"/>
    </row>
    <row r="9" spans="1:11" ht="15.95" customHeight="1" x14ac:dyDescent="0.25">
      <c r="A9" s="424" t="s">
        <v>357</v>
      </c>
      <c r="B9" s="425"/>
      <c r="C9" s="426"/>
      <c r="D9" s="427" t="s">
        <v>101</v>
      </c>
      <c r="E9" s="428" t="s">
        <v>20</v>
      </c>
      <c r="F9" s="429" t="s">
        <v>21</v>
      </c>
      <c r="G9" s="430" t="s">
        <v>55</v>
      </c>
      <c r="H9" s="428" t="s">
        <v>23</v>
      </c>
      <c r="I9" s="428" t="s">
        <v>24</v>
      </c>
      <c r="J9" s="402"/>
    </row>
    <row r="10" spans="1:11" ht="18" hidden="1" customHeight="1" x14ac:dyDescent="0.25">
      <c r="A10" s="407" t="s">
        <v>278</v>
      </c>
      <c r="B10" s="408"/>
      <c r="C10" s="431">
        <v>1</v>
      </c>
      <c r="D10" s="456"/>
      <c r="E10" s="457"/>
      <c r="F10" s="462" t="str">
        <f t="shared" ref="F10:F15" si="0">IF(AND(E10&gt; 0,D10&gt;0,D10&lt;=E10*6),D10/E10*100-100,"-")</f>
        <v>-</v>
      </c>
      <c r="G10" s="461"/>
      <c r="H10" s="457"/>
      <c r="I10" s="462" t="str">
        <f t="shared" ref="I10:I15" si="1">IF(AND(H10&gt; 0,G10&gt;0,G10&lt;=H10*6),G10/H10*100-100,"-")</f>
        <v>-</v>
      </c>
      <c r="J10" s="402"/>
    </row>
    <row r="11" spans="1:11" ht="18" customHeight="1" x14ac:dyDescent="0.25">
      <c r="A11" s="432"/>
      <c r="B11" s="433" t="s">
        <v>358</v>
      </c>
      <c r="C11" s="434">
        <v>1</v>
      </c>
      <c r="D11" s="458">
        <v>11101.87</v>
      </c>
      <c r="E11" s="459">
        <v>14302.1</v>
      </c>
      <c r="F11" s="462">
        <f t="shared" si="0"/>
        <v>-22.375944791324343</v>
      </c>
      <c r="G11" s="460">
        <v>87836.42</v>
      </c>
      <c r="H11" s="459">
        <v>106119.89</v>
      </c>
      <c r="I11" s="462">
        <f t="shared" si="1"/>
        <v>-17.22906987559071</v>
      </c>
      <c r="J11" s="402"/>
    </row>
    <row r="12" spans="1:11" ht="18" customHeight="1" x14ac:dyDescent="0.25">
      <c r="A12" s="435"/>
      <c r="B12" s="436" t="s">
        <v>359</v>
      </c>
      <c r="C12" s="431">
        <v>2</v>
      </c>
      <c r="D12" s="458">
        <v>94248</v>
      </c>
      <c r="E12" s="459">
        <v>106604</v>
      </c>
      <c r="F12" s="462">
        <f t="shared" si="0"/>
        <v>-11.590559453679035</v>
      </c>
      <c r="G12" s="460">
        <v>693756</v>
      </c>
      <c r="H12" s="459">
        <v>625926</v>
      </c>
      <c r="I12" s="462">
        <f t="shared" si="1"/>
        <v>10.83674427967523</v>
      </c>
      <c r="J12" s="402"/>
    </row>
    <row r="13" spans="1:11" ht="18" hidden="1" customHeight="1" x14ac:dyDescent="0.25">
      <c r="A13" s="407" t="s">
        <v>108</v>
      </c>
      <c r="B13" s="437"/>
      <c r="C13" s="411">
        <v>4</v>
      </c>
      <c r="D13" s="460"/>
      <c r="E13" s="459"/>
      <c r="F13" s="462" t="str">
        <f t="shared" si="0"/>
        <v>-</v>
      </c>
      <c r="G13" s="461"/>
      <c r="H13" s="457"/>
      <c r="I13" s="462" t="str">
        <f t="shared" si="1"/>
        <v>-</v>
      </c>
      <c r="J13" s="402"/>
    </row>
    <row r="14" spans="1:11" ht="18" customHeight="1" x14ac:dyDescent="0.25">
      <c r="A14" s="435" t="s">
        <v>361</v>
      </c>
      <c r="B14" s="436"/>
      <c r="C14" s="431">
        <v>3</v>
      </c>
      <c r="D14" s="458">
        <v>212963</v>
      </c>
      <c r="E14" s="459">
        <v>268446</v>
      </c>
      <c r="F14" s="462">
        <f t="shared" si="0"/>
        <v>-20.668216326561023</v>
      </c>
      <c r="G14" s="460">
        <v>1646653</v>
      </c>
      <c r="H14" s="459">
        <v>1662820</v>
      </c>
      <c r="I14" s="462">
        <f t="shared" si="1"/>
        <v>-0.97226398527801905</v>
      </c>
      <c r="J14" s="402"/>
    </row>
    <row r="15" spans="1:11" ht="18" hidden="1" customHeight="1" x14ac:dyDescent="0.25">
      <c r="A15" s="440"/>
      <c r="B15" s="439" t="s">
        <v>282</v>
      </c>
      <c r="C15" s="431">
        <v>17</v>
      </c>
      <c r="D15" s="446" t="e">
        <f>#REF!+#REF!</f>
        <v>#REF!</v>
      </c>
      <c r="E15" s="438" t="e">
        <f>#REF!+#REF!</f>
        <v>#REF!</v>
      </c>
      <c r="F15" s="462" t="e">
        <f t="shared" si="0"/>
        <v>#REF!</v>
      </c>
      <c r="G15" s="447" t="e">
        <f>#REF!+#REF!</f>
        <v>#REF!</v>
      </c>
      <c r="H15" s="438" t="e">
        <f>#REF!+#REF!</f>
        <v>#REF!</v>
      </c>
      <c r="I15" s="462" t="e">
        <f t="shared" si="1"/>
        <v>#REF!</v>
      </c>
      <c r="J15" s="402"/>
    </row>
    <row r="16" spans="1:11" ht="19.899999999999999" customHeight="1" x14ac:dyDescent="0.25">
      <c r="A16" s="514" t="s">
        <v>293</v>
      </c>
      <c r="B16" s="515"/>
      <c r="C16" s="515"/>
      <c r="D16" s="515"/>
      <c r="E16" s="515"/>
      <c r="F16" s="515"/>
      <c r="G16" s="515"/>
      <c r="H16" s="515"/>
      <c r="I16" s="515"/>
      <c r="J16" s="402"/>
    </row>
    <row r="17" spans="1:10" s="10" customFormat="1" ht="11.25" customHeight="1" x14ac:dyDescent="0.2">
      <c r="A17" s="441"/>
      <c r="B17" s="441"/>
      <c r="C17" s="441"/>
      <c r="D17" s="441"/>
      <c r="E17" s="441"/>
      <c r="F17" s="441"/>
      <c r="G17" s="441"/>
      <c r="H17" s="442"/>
      <c r="I17" s="441"/>
      <c r="J17" s="441"/>
    </row>
    <row r="18" spans="1:10" s="10" customFormat="1" x14ac:dyDescent="0.2">
      <c r="A18" s="489"/>
      <c r="B18" s="441"/>
      <c r="C18" s="441"/>
      <c r="G18" s="441"/>
      <c r="H18" s="441"/>
      <c r="I18" s="441"/>
      <c r="J18" s="441"/>
    </row>
    <row r="19" spans="1:10" ht="15.95" customHeight="1" x14ac:dyDescent="0.25">
      <c r="A19" s="402"/>
      <c r="B19" s="402"/>
      <c r="C19" s="402"/>
      <c r="D19" s="402"/>
      <c r="E19" s="445"/>
      <c r="F19" s="402"/>
      <c r="G19" s="402"/>
      <c r="H19" s="402"/>
      <c r="I19" s="402"/>
      <c r="J19" s="402"/>
    </row>
    <row r="20" spans="1:10" x14ac:dyDescent="0.2"/>
    <row r="21" spans="1:10" x14ac:dyDescent="0.2"/>
    <row r="22" spans="1:10" hidden="1" x14ac:dyDescent="0.2"/>
    <row r="23" spans="1:10" hidden="1" x14ac:dyDescent="0.2"/>
    <row r="24" spans="1:10" hidden="1" x14ac:dyDescent="0.2"/>
    <row r="25" spans="1:10" hidden="1" x14ac:dyDescent="0.2"/>
    <row r="26" spans="1:10" hidden="1" x14ac:dyDescent="0.2"/>
    <row r="27" spans="1:10" hidden="1" x14ac:dyDescent="0.2"/>
    <row r="28" spans="1:10" hidden="1" x14ac:dyDescent="0.2"/>
    <row r="29" spans="1:10" hidden="1" x14ac:dyDescent="0.2"/>
    <row r="30" spans="1:10" hidden="1" x14ac:dyDescent="0.2"/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</sheetData>
  <mergeCells count="1">
    <mergeCell ref="A16:I16"/>
  </mergeCells>
  <phoneticPr fontId="0" type="noConversion"/>
  <hyperlinks>
    <hyperlink ref="I1" location="Inhalt!F32" display="Inhalt!F32"/>
  </hyperlinks>
  <printOptions horizontalCentered="1"/>
  <pageMargins left="0.19685039370078741" right="0.19685039370078741" top="0.9055118110236221" bottom="0" header="0.51181102362204722" footer="0.51181102362204722"/>
  <pageSetup paperSize="9" orientation="landscape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B1:H32"/>
  <sheetViews>
    <sheetView showRowColHeaders="0" zoomScale="90" workbookViewId="0">
      <selection activeCell="D23" sqref="D23"/>
    </sheetView>
  </sheetViews>
  <sheetFormatPr baseColWidth="10" defaultColWidth="0" defaultRowHeight="12.75" zeroHeight="1" x14ac:dyDescent="0.2"/>
  <cols>
    <col min="1" max="1" width="2.7109375" style="9" customWidth="1"/>
    <col min="2" max="2" width="3.5703125" style="9" customWidth="1"/>
    <col min="3" max="3" width="35.7109375" style="9" customWidth="1"/>
    <col min="4" max="4" width="19.7109375" style="9" customWidth="1"/>
    <col min="5" max="8" width="16.5703125" style="9" customWidth="1"/>
    <col min="9" max="10" width="11.42578125" style="9" customWidth="1"/>
    <col min="11" max="16384" width="0" style="9" hidden="1"/>
  </cols>
  <sheetData>
    <row r="1" spans="2:8" ht="15.75" x14ac:dyDescent="0.25">
      <c r="B1" s="517" t="s">
        <v>369</v>
      </c>
      <c r="C1" s="68"/>
      <c r="D1" s="6"/>
      <c r="E1" s="6"/>
      <c r="F1" s="6"/>
      <c r="G1" s="8"/>
      <c r="H1" s="477" t="str">
        <f>INDEX(rP1.Inhalte,22,1)</f>
        <v>zurück zum Inhaltsverzeichnis</v>
      </c>
    </row>
    <row r="2" spans="2:8" ht="15.75" x14ac:dyDescent="0.25">
      <c r="B2" s="10"/>
      <c r="C2" s="11"/>
      <c r="E2" s="13"/>
      <c r="G2" s="14"/>
    </row>
    <row r="3" spans="2:8" x14ac:dyDescent="0.2">
      <c r="B3" s="9" t="s">
        <v>212</v>
      </c>
      <c r="C3" s="15"/>
      <c r="H3" s="16" t="s">
        <v>7</v>
      </c>
    </row>
    <row r="4" spans="2:8" ht="7.5" customHeight="1" x14ac:dyDescent="0.2">
      <c r="B4" s="10"/>
      <c r="C4" s="17"/>
      <c r="D4" s="18"/>
      <c r="E4" s="18"/>
      <c r="F4" s="18"/>
      <c r="G4" s="18"/>
    </row>
    <row r="5" spans="2:8" x14ac:dyDescent="0.2">
      <c r="B5" s="104"/>
      <c r="C5" s="21"/>
      <c r="D5" s="23" t="s">
        <v>213</v>
      </c>
      <c r="E5" s="23" t="s">
        <v>214</v>
      </c>
      <c r="F5" s="286"/>
      <c r="G5" s="286"/>
      <c r="H5" s="23"/>
    </row>
    <row r="6" spans="2:8" x14ac:dyDescent="0.2">
      <c r="B6" s="89"/>
      <c r="C6" s="30"/>
      <c r="D6" s="32" t="s">
        <v>215</v>
      </c>
      <c r="E6" s="32" t="s">
        <v>90</v>
      </c>
      <c r="F6" s="32" t="s">
        <v>216</v>
      </c>
      <c r="G6" s="32" t="s">
        <v>217</v>
      </c>
      <c r="H6" s="32" t="s">
        <v>218</v>
      </c>
    </row>
    <row r="7" spans="2:8" x14ac:dyDescent="0.2">
      <c r="B7" s="89"/>
      <c r="C7" s="30"/>
      <c r="D7" s="32" t="s">
        <v>219</v>
      </c>
      <c r="E7" s="32" t="s">
        <v>220</v>
      </c>
      <c r="F7" s="32"/>
      <c r="G7" s="32"/>
      <c r="H7" s="32" t="s">
        <v>221</v>
      </c>
    </row>
    <row r="8" spans="2:8" x14ac:dyDescent="0.2">
      <c r="B8" s="89"/>
      <c r="C8" s="30" t="s">
        <v>222</v>
      </c>
      <c r="D8" s="92" t="s">
        <v>223</v>
      </c>
      <c r="E8" s="92" t="s">
        <v>224</v>
      </c>
      <c r="F8" s="92"/>
      <c r="G8" s="92"/>
      <c r="H8" s="92"/>
    </row>
    <row r="9" spans="2:8" x14ac:dyDescent="0.2">
      <c r="B9" s="105"/>
      <c r="C9" s="36"/>
      <c r="D9" s="120"/>
      <c r="E9" s="38" t="s">
        <v>101</v>
      </c>
      <c r="F9" s="38" t="s">
        <v>20</v>
      </c>
      <c r="G9" s="38" t="s">
        <v>21</v>
      </c>
      <c r="H9" s="38" t="s">
        <v>55</v>
      </c>
    </row>
    <row r="10" spans="2:8" x14ac:dyDescent="0.2">
      <c r="B10" s="298" t="s">
        <v>26</v>
      </c>
      <c r="C10" s="104" t="s">
        <v>225</v>
      </c>
      <c r="D10" s="286"/>
      <c r="E10" s="91">
        <v>49485</v>
      </c>
      <c r="F10" s="299"/>
      <c r="G10" s="299"/>
      <c r="H10" s="93">
        <v>17037</v>
      </c>
    </row>
    <row r="11" spans="2:8" x14ac:dyDescent="0.2">
      <c r="B11" s="32" t="s">
        <v>26</v>
      </c>
      <c r="C11" s="104" t="s">
        <v>226</v>
      </c>
      <c r="D11" s="293" t="s">
        <v>227</v>
      </c>
      <c r="E11" s="300">
        <v>1711</v>
      </c>
      <c r="F11" s="91">
        <v>9199</v>
      </c>
      <c r="G11" s="91">
        <v>33275</v>
      </c>
      <c r="H11" s="93">
        <v>1062</v>
      </c>
    </row>
    <row r="12" spans="2:8" x14ac:dyDescent="0.2">
      <c r="B12" s="32" t="s">
        <v>26</v>
      </c>
      <c r="C12" s="104" t="s">
        <v>228</v>
      </c>
      <c r="D12" s="294"/>
      <c r="E12" s="300">
        <v>2023</v>
      </c>
      <c r="F12" s="93"/>
      <c r="G12" s="93"/>
      <c r="H12" s="93">
        <v>387</v>
      </c>
    </row>
    <row r="13" spans="2:8" x14ac:dyDescent="0.2">
      <c r="B13" s="191" t="s">
        <v>26</v>
      </c>
      <c r="C13" s="104" t="s">
        <v>229</v>
      </c>
      <c r="D13" s="32" t="s">
        <v>230</v>
      </c>
      <c r="E13" s="300">
        <v>17942</v>
      </c>
      <c r="F13" s="300">
        <v>4693</v>
      </c>
      <c r="G13" s="300">
        <v>9079</v>
      </c>
      <c r="H13" s="300">
        <v>10302</v>
      </c>
    </row>
    <row r="14" spans="2:8" x14ac:dyDescent="0.2">
      <c r="B14" s="32" t="s">
        <v>26</v>
      </c>
      <c r="C14" s="104" t="s">
        <v>231</v>
      </c>
      <c r="D14" s="38" t="s">
        <v>232</v>
      </c>
      <c r="E14" s="300">
        <v>17833</v>
      </c>
      <c r="F14" s="300">
        <v>1364</v>
      </c>
      <c r="G14" s="300">
        <v>7961</v>
      </c>
      <c r="H14" s="300">
        <v>8718</v>
      </c>
    </row>
    <row r="15" spans="2:8" x14ac:dyDescent="0.2">
      <c r="B15" s="32" t="s">
        <v>26</v>
      </c>
      <c r="C15" s="104" t="s">
        <v>233</v>
      </c>
      <c r="D15" s="92" t="s">
        <v>234</v>
      </c>
      <c r="E15" s="300">
        <v>3249</v>
      </c>
      <c r="F15" s="300">
        <v>4</v>
      </c>
      <c r="G15" s="300">
        <v>1156</v>
      </c>
      <c r="H15" s="300">
        <v>840</v>
      </c>
    </row>
    <row r="16" spans="2:8" x14ac:dyDescent="0.2">
      <c r="B16" s="32" t="s">
        <v>26</v>
      </c>
      <c r="C16" s="104" t="s">
        <v>235</v>
      </c>
      <c r="D16" s="92" t="s">
        <v>236</v>
      </c>
      <c r="E16" s="300">
        <v>2737</v>
      </c>
      <c r="F16" s="300">
        <v>3038</v>
      </c>
      <c r="G16" s="300">
        <v>3098</v>
      </c>
      <c r="H16" s="300">
        <v>1871</v>
      </c>
    </row>
    <row r="17" spans="2:8" x14ac:dyDescent="0.2">
      <c r="B17" s="32" t="s">
        <v>26</v>
      </c>
      <c r="C17" s="104" t="s">
        <v>237</v>
      </c>
      <c r="D17" s="92" t="s">
        <v>238</v>
      </c>
      <c r="E17" s="300">
        <v>4046</v>
      </c>
      <c r="F17" s="301" t="s">
        <v>239</v>
      </c>
      <c r="G17" s="302"/>
      <c r="H17" s="300">
        <v>5055</v>
      </c>
    </row>
    <row r="18" spans="2:8" ht="25.5" x14ac:dyDescent="0.2">
      <c r="B18" s="32" t="s">
        <v>26</v>
      </c>
      <c r="C18" s="104" t="s">
        <v>240</v>
      </c>
      <c r="D18" s="503" t="s">
        <v>364</v>
      </c>
      <c r="E18" s="300">
        <v>16456</v>
      </c>
      <c r="F18" s="300">
        <v>2177</v>
      </c>
      <c r="G18" s="300">
        <v>11406</v>
      </c>
      <c r="H18" s="300">
        <v>8764</v>
      </c>
    </row>
    <row r="19" spans="2:8" ht="25.5" x14ac:dyDescent="0.2">
      <c r="B19" s="191" t="s">
        <v>26</v>
      </c>
      <c r="C19" s="104" t="s">
        <v>241</v>
      </c>
      <c r="D19" s="501" t="s">
        <v>363</v>
      </c>
      <c r="E19" s="300">
        <v>10158</v>
      </c>
      <c r="F19" s="300">
        <v>2264</v>
      </c>
      <c r="G19" s="300">
        <v>8173</v>
      </c>
      <c r="H19" s="300">
        <v>4546</v>
      </c>
    </row>
    <row r="20" spans="2:8" x14ac:dyDescent="0.2">
      <c r="B20" s="191" t="s">
        <v>26</v>
      </c>
      <c r="C20" s="286" t="s">
        <v>242</v>
      </c>
      <c r="D20" s="178" t="s">
        <v>236</v>
      </c>
      <c r="E20" s="91"/>
      <c r="F20" s="91"/>
      <c r="G20" s="91"/>
      <c r="H20" s="91"/>
    </row>
    <row r="21" spans="2:8" x14ac:dyDescent="0.2">
      <c r="B21" s="191"/>
      <c r="C21" s="303"/>
      <c r="D21" s="32" t="s">
        <v>243</v>
      </c>
      <c r="E21" s="91">
        <v>4365</v>
      </c>
      <c r="F21" s="91">
        <v>1057</v>
      </c>
      <c r="G21" s="91">
        <v>2969</v>
      </c>
      <c r="H21" s="91">
        <v>2249</v>
      </c>
    </row>
    <row r="22" spans="2:8" ht="5.0999999999999996" customHeight="1" x14ac:dyDescent="0.2">
      <c r="B22" s="191"/>
      <c r="C22" s="304"/>
      <c r="D22" s="92"/>
      <c r="E22" s="93"/>
      <c r="F22" s="93"/>
      <c r="G22" s="93"/>
      <c r="H22" s="93"/>
    </row>
    <row r="23" spans="2:8" x14ac:dyDescent="0.2">
      <c r="B23" s="191" t="s">
        <v>26</v>
      </c>
      <c r="C23" s="104" t="s">
        <v>244</v>
      </c>
      <c r="D23" s="502" t="s">
        <v>245</v>
      </c>
      <c r="E23" s="299">
        <v>20803</v>
      </c>
      <c r="F23" s="299">
        <v>47849</v>
      </c>
      <c r="G23" s="299">
        <v>15342</v>
      </c>
      <c r="H23" s="299">
        <v>7977</v>
      </c>
    </row>
    <row r="24" spans="2:8" x14ac:dyDescent="0.2">
      <c r="B24" s="191" t="s">
        <v>26</v>
      </c>
      <c r="C24" s="297" t="s">
        <v>246</v>
      </c>
      <c r="D24" s="38" t="s">
        <v>247</v>
      </c>
      <c r="E24" s="299">
        <v>6181</v>
      </c>
      <c r="F24" s="301" t="s">
        <v>248</v>
      </c>
      <c r="G24" s="302"/>
      <c r="H24" s="299">
        <v>702</v>
      </c>
    </row>
    <row r="25" spans="2:8" x14ac:dyDescent="0.2">
      <c r="B25" s="305" t="s">
        <v>35</v>
      </c>
      <c r="C25" s="82" t="s">
        <v>211</v>
      </c>
      <c r="D25" s="86" t="s">
        <v>249</v>
      </c>
      <c r="E25" s="75">
        <f>SUM(E10:E24)</f>
        <v>156989</v>
      </c>
      <c r="F25" s="75">
        <f>SUM(F10:F24)</f>
        <v>71645</v>
      </c>
      <c r="G25" s="75">
        <f>SUM(G10:G24)</f>
        <v>92459</v>
      </c>
      <c r="H25" s="75">
        <f>SUM(H10:H24)</f>
        <v>69510</v>
      </c>
    </row>
    <row r="26" spans="2:8" x14ac:dyDescent="0.2">
      <c r="B26" s="120" t="s">
        <v>49</v>
      </c>
      <c r="C26" s="297" t="s">
        <v>250</v>
      </c>
      <c r="D26" s="306" t="s">
        <v>249</v>
      </c>
      <c r="E26" s="300">
        <v>87861</v>
      </c>
      <c r="F26" s="198"/>
      <c r="G26" s="198"/>
      <c r="H26" s="198"/>
    </row>
    <row r="27" spans="2:8" x14ac:dyDescent="0.2">
      <c r="B27" s="307" t="s">
        <v>35</v>
      </c>
      <c r="C27" s="82" t="s">
        <v>251</v>
      </c>
      <c r="D27" s="86" t="s">
        <v>249</v>
      </c>
      <c r="E27" s="75">
        <f>E25-E26</f>
        <v>69128</v>
      </c>
      <c r="F27" s="198"/>
      <c r="G27" s="198"/>
      <c r="H27" s="198"/>
    </row>
    <row r="28" spans="2:8" x14ac:dyDescent="0.2"/>
    <row r="29" spans="2:8" x14ac:dyDescent="0.2"/>
    <row r="30" spans="2:8" x14ac:dyDescent="0.2"/>
    <row r="31" spans="2:8" x14ac:dyDescent="0.2"/>
    <row r="32" spans="2:8" x14ac:dyDescent="0.2"/>
  </sheetData>
  <phoneticPr fontId="0" type="noConversion"/>
  <hyperlinks>
    <hyperlink ref="H1" location="Inhalt!F33" display="Inhalt!F33"/>
  </hyperlinks>
  <printOptions horizontalCentered="1"/>
  <pageMargins left="0.19685039370078741" right="0.19685039370078741" top="0.94488188976377963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B1:N41"/>
  <sheetViews>
    <sheetView showGridLines="0" showRowColHeaders="0" zoomScaleNormal="100" workbookViewId="0">
      <selection activeCell="D22" sqref="D22"/>
    </sheetView>
  </sheetViews>
  <sheetFormatPr baseColWidth="10" defaultColWidth="0" defaultRowHeight="12.75" zeroHeight="1" x14ac:dyDescent="0.2"/>
  <cols>
    <col min="1" max="1" width="2.7109375" style="67" customWidth="1"/>
    <col min="2" max="2" width="2.28515625" style="67" customWidth="1"/>
    <col min="3" max="3" width="4.28515625" style="67" customWidth="1"/>
    <col min="4" max="4" width="32" style="67" customWidth="1"/>
    <col min="5" max="9" width="15" style="67" customWidth="1"/>
    <col min="10" max="10" width="14.7109375" style="67" customWidth="1"/>
    <col min="11" max="11" width="4.140625" style="67" customWidth="1"/>
    <col min="12" max="12" width="9.140625" style="67" customWidth="1"/>
    <col min="13" max="16384" width="0" style="67" hidden="1"/>
  </cols>
  <sheetData>
    <row r="1" spans="2:14" s="9" customFormat="1" ht="15.75" x14ac:dyDescent="0.25">
      <c r="B1" s="354" t="s">
        <v>369</v>
      </c>
      <c r="C1" s="6"/>
      <c r="D1" s="6"/>
      <c r="E1" s="6"/>
      <c r="F1" s="6"/>
      <c r="G1" s="6"/>
      <c r="H1" s="6"/>
      <c r="I1" s="6"/>
      <c r="J1" s="476" t="str">
        <f>INDEX(rP1.Inhalte,22,1)</f>
        <v>zurück zum Inhaltsverzeichnis</v>
      </c>
      <c r="M1"/>
      <c r="N1"/>
    </row>
    <row r="2" spans="2:14" s="9" customFormat="1" ht="5.0999999999999996" customHeight="1" x14ac:dyDescent="0.2"/>
    <row r="3" spans="2:14" s="9" customFormat="1" x14ac:dyDescent="0.2">
      <c r="B3" s="9" t="s">
        <v>252</v>
      </c>
      <c r="J3" s="16" t="s">
        <v>73</v>
      </c>
    </row>
    <row r="4" spans="2:14" s="9" customFormat="1" ht="5.0999999999999996" customHeight="1" x14ac:dyDescent="0.2">
      <c r="C4" s="17"/>
      <c r="D4" s="17"/>
      <c r="E4" s="18"/>
      <c r="F4" s="18"/>
      <c r="G4" s="18"/>
      <c r="H4" s="17"/>
    </row>
    <row r="5" spans="2:14" s="9" customFormat="1" x14ac:dyDescent="0.2">
      <c r="B5" s="104"/>
      <c r="C5" s="20"/>
      <c r="D5" s="21"/>
      <c r="E5" s="22" t="s">
        <v>0</v>
      </c>
      <c r="F5" s="23" t="s">
        <v>0</v>
      </c>
      <c r="G5" s="23" t="s">
        <v>0</v>
      </c>
      <c r="H5" s="25" t="s">
        <v>8</v>
      </c>
      <c r="I5" s="26"/>
      <c r="J5" s="27"/>
    </row>
    <row r="6" spans="2:14" s="9" customFormat="1" x14ac:dyDescent="0.2">
      <c r="B6" s="89"/>
      <c r="C6" s="29" t="s">
        <v>9</v>
      </c>
      <c r="D6" s="30" t="s">
        <v>0</v>
      </c>
      <c r="E6" s="32" t="s">
        <v>10</v>
      </c>
      <c r="F6" s="293" t="s">
        <v>10</v>
      </c>
      <c r="G6" s="32" t="s">
        <v>11</v>
      </c>
      <c r="H6" s="23" t="s">
        <v>12</v>
      </c>
      <c r="I6" s="32" t="s">
        <v>12</v>
      </c>
      <c r="J6" s="32" t="s">
        <v>11</v>
      </c>
    </row>
    <row r="7" spans="2:14" s="9" customFormat="1" x14ac:dyDescent="0.2">
      <c r="B7" s="89"/>
      <c r="C7" s="29"/>
      <c r="D7" s="30"/>
      <c r="E7" s="32" t="s">
        <v>0</v>
      </c>
      <c r="F7" s="293" t="s">
        <v>13</v>
      </c>
      <c r="G7" s="32" t="s">
        <v>14</v>
      </c>
      <c r="H7" s="32" t="s">
        <v>15</v>
      </c>
      <c r="I7" s="32" t="s">
        <v>15</v>
      </c>
      <c r="J7" s="32" t="s">
        <v>131</v>
      </c>
    </row>
    <row r="8" spans="2:14" s="9" customFormat="1" x14ac:dyDescent="0.2">
      <c r="B8" s="89"/>
      <c r="C8" s="29" t="s">
        <v>222</v>
      </c>
      <c r="D8" s="30"/>
      <c r="E8" s="92" t="s">
        <v>0</v>
      </c>
      <c r="F8" s="92"/>
      <c r="G8" s="32" t="s">
        <v>132</v>
      </c>
      <c r="H8" s="92" t="s">
        <v>0</v>
      </c>
      <c r="I8" s="32" t="s">
        <v>13</v>
      </c>
      <c r="J8" s="32" t="s">
        <v>132</v>
      </c>
    </row>
    <row r="9" spans="2:14" s="9" customFormat="1" x14ac:dyDescent="0.2">
      <c r="B9" s="105"/>
      <c r="C9" s="17"/>
      <c r="D9" s="36"/>
      <c r="E9" s="38" t="s">
        <v>19</v>
      </c>
      <c r="F9" s="38" t="s">
        <v>20</v>
      </c>
      <c r="G9" s="38" t="s">
        <v>21</v>
      </c>
      <c r="H9" s="38" t="s">
        <v>55</v>
      </c>
      <c r="I9" s="38" t="s">
        <v>23</v>
      </c>
      <c r="J9" s="38" t="s">
        <v>24</v>
      </c>
    </row>
    <row r="10" spans="2:14" s="9" customFormat="1" x14ac:dyDescent="0.2">
      <c r="B10" s="23" t="s">
        <v>26</v>
      </c>
      <c r="C10" s="104" t="s">
        <v>296</v>
      </c>
      <c r="D10" s="20"/>
      <c r="E10" s="91">
        <v>17037</v>
      </c>
      <c r="F10" s="91">
        <v>15038</v>
      </c>
      <c r="G10" s="375">
        <f t="shared" ref="G10:G25" si="0">IF(AND(F10&gt; 0,E10&gt;0,E10&lt;=F10*6),E10/F10*100-100,"-")</f>
        <v>13.292991089240587</v>
      </c>
      <c r="H10" s="91">
        <v>151546</v>
      </c>
      <c r="I10" s="283">
        <v>151553</v>
      </c>
      <c r="J10" s="375">
        <f>IF(AND(I10&gt; 0,H10&gt;0,H10&lt;=I10*6),H10/I10*100-100,"-")</f>
        <v>-4.6188462122103147E-3</v>
      </c>
    </row>
    <row r="11" spans="2:14" s="9" customFormat="1" x14ac:dyDescent="0.2">
      <c r="B11" s="32" t="s">
        <v>26</v>
      </c>
      <c r="C11" s="104" t="s">
        <v>253</v>
      </c>
      <c r="D11" s="20"/>
      <c r="E11" s="300">
        <v>1062</v>
      </c>
      <c r="F11" s="285">
        <v>1098</v>
      </c>
      <c r="G11" s="375">
        <f t="shared" si="0"/>
        <v>-3.2786885245901658</v>
      </c>
      <c r="H11" s="300">
        <v>8794</v>
      </c>
      <c r="I11" s="285">
        <v>9847</v>
      </c>
      <c r="J11" s="375">
        <f>IF(AND(I11&gt; 0,H11&gt;0,H11&lt;=I11*6),H11/I11*100-100,"-")</f>
        <v>-10.693612267695741</v>
      </c>
    </row>
    <row r="12" spans="2:14" s="9" customFormat="1" x14ac:dyDescent="0.2">
      <c r="B12" s="32" t="s">
        <v>26</v>
      </c>
      <c r="C12" s="104" t="s">
        <v>254</v>
      </c>
      <c r="D12" s="20"/>
      <c r="E12" s="93">
        <v>387</v>
      </c>
      <c r="F12" s="282">
        <v>392</v>
      </c>
      <c r="G12" s="375">
        <f t="shared" si="0"/>
        <v>-1.2755102040816269</v>
      </c>
      <c r="H12" s="93">
        <v>3226</v>
      </c>
      <c r="I12" s="282">
        <v>3216</v>
      </c>
      <c r="J12" s="375">
        <f>IF(AND(I12&gt; 0,H12&gt;0,H12&lt;=I12*6),H12/I12*100-100,"-")</f>
        <v>0.31094527363184454</v>
      </c>
    </row>
    <row r="13" spans="2:14" s="9" customFormat="1" x14ac:dyDescent="0.2">
      <c r="B13" s="32"/>
      <c r="C13" s="104" t="s">
        <v>255</v>
      </c>
      <c r="D13" s="20"/>
      <c r="E13" s="91"/>
      <c r="F13" s="283"/>
      <c r="G13" s="296"/>
      <c r="H13" s="91"/>
      <c r="I13" s="283"/>
      <c r="J13" s="296"/>
    </row>
    <row r="14" spans="2:14" s="9" customFormat="1" x14ac:dyDescent="0.2">
      <c r="B14" s="32" t="s">
        <v>26</v>
      </c>
      <c r="C14" s="89"/>
      <c r="D14" s="308" t="s">
        <v>256</v>
      </c>
      <c r="E14" s="93">
        <v>3252</v>
      </c>
      <c r="F14" s="282">
        <v>2978</v>
      </c>
      <c r="G14" s="375">
        <f t="shared" si="0"/>
        <v>9.2008059100067214</v>
      </c>
      <c r="H14" s="93">
        <v>25058</v>
      </c>
      <c r="I14" s="282">
        <v>29218</v>
      </c>
      <c r="J14" s="375">
        <f t="shared" ref="J14:J23" si="1">IF(AND(I14&gt; 0,H14&gt;0,H14&lt;=I14*6),H14/I14*100-100,"-")</f>
        <v>-14.237798617290707</v>
      </c>
    </row>
    <row r="15" spans="2:14" s="9" customFormat="1" x14ac:dyDescent="0.2">
      <c r="B15" s="32" t="s">
        <v>26</v>
      </c>
      <c r="C15" s="89"/>
      <c r="D15" s="309" t="s">
        <v>257</v>
      </c>
      <c r="E15" s="93">
        <v>3951</v>
      </c>
      <c r="F15" s="282">
        <v>3684</v>
      </c>
      <c r="G15" s="375">
        <f t="shared" si="0"/>
        <v>7.2475570032573273</v>
      </c>
      <c r="H15" s="93">
        <v>32641</v>
      </c>
      <c r="I15" s="282">
        <v>35101</v>
      </c>
      <c r="J15" s="375">
        <f t="shared" si="1"/>
        <v>-7.0083473405315999</v>
      </c>
    </row>
    <row r="16" spans="2:14" s="9" customFormat="1" x14ac:dyDescent="0.2">
      <c r="B16" s="32" t="s">
        <v>26</v>
      </c>
      <c r="C16" s="89"/>
      <c r="D16" s="309" t="s">
        <v>258</v>
      </c>
      <c r="E16" s="93">
        <v>3099</v>
      </c>
      <c r="F16" s="282">
        <v>1791</v>
      </c>
      <c r="G16" s="375">
        <f t="shared" si="0"/>
        <v>73.031825795644892</v>
      </c>
      <c r="H16" s="93">
        <v>19124</v>
      </c>
      <c r="I16" s="282">
        <v>17547</v>
      </c>
      <c r="J16" s="375">
        <f t="shared" si="1"/>
        <v>8.9872912748618035</v>
      </c>
    </row>
    <row r="17" spans="2:10" s="9" customFormat="1" x14ac:dyDescent="0.2">
      <c r="B17" s="32" t="s">
        <v>26</v>
      </c>
      <c r="C17" s="104" t="s">
        <v>259</v>
      </c>
      <c r="D17" s="20"/>
      <c r="E17" s="93">
        <v>8718</v>
      </c>
      <c r="F17" s="282">
        <v>6326</v>
      </c>
      <c r="G17" s="375">
        <f t="shared" si="0"/>
        <v>37.812203604173249</v>
      </c>
      <c r="H17" s="93">
        <v>60926</v>
      </c>
      <c r="I17" s="282">
        <v>57866</v>
      </c>
      <c r="J17" s="375">
        <f t="shared" si="1"/>
        <v>5.2880793557529557</v>
      </c>
    </row>
    <row r="18" spans="2:10" s="9" customFormat="1" x14ac:dyDescent="0.2">
      <c r="B18" s="32" t="s">
        <v>26</v>
      </c>
      <c r="C18" s="104" t="s">
        <v>260</v>
      </c>
      <c r="D18" s="20"/>
      <c r="E18" s="93">
        <v>840</v>
      </c>
      <c r="F18" s="282">
        <v>1118</v>
      </c>
      <c r="G18" s="375">
        <f t="shared" si="0"/>
        <v>-24.865831842576029</v>
      </c>
      <c r="H18" s="93">
        <v>6763</v>
      </c>
      <c r="I18" s="282">
        <v>6572</v>
      </c>
      <c r="J18" s="375">
        <f t="shared" si="1"/>
        <v>2.9062690200852188</v>
      </c>
    </row>
    <row r="19" spans="2:10" s="9" customFormat="1" x14ac:dyDescent="0.2">
      <c r="B19" s="32" t="s">
        <v>26</v>
      </c>
      <c r="C19" s="104" t="s">
        <v>261</v>
      </c>
      <c r="D19" s="20"/>
      <c r="E19" s="93">
        <v>1871</v>
      </c>
      <c r="F19" s="282">
        <v>1658</v>
      </c>
      <c r="G19" s="375">
        <f t="shared" si="0"/>
        <v>12.846803377563319</v>
      </c>
      <c r="H19" s="93">
        <v>21602</v>
      </c>
      <c r="I19" s="282">
        <v>22179</v>
      </c>
      <c r="J19" s="375">
        <f t="shared" si="1"/>
        <v>-2.6015600342666545</v>
      </c>
    </row>
    <row r="20" spans="2:10" s="9" customFormat="1" x14ac:dyDescent="0.2">
      <c r="B20" s="32" t="s">
        <v>26</v>
      </c>
      <c r="C20" s="104" t="s">
        <v>262</v>
      </c>
      <c r="D20" s="20"/>
      <c r="E20" s="93">
        <v>5055</v>
      </c>
      <c r="F20" s="282">
        <v>4767</v>
      </c>
      <c r="G20" s="375">
        <f t="shared" si="0"/>
        <v>6.0415355569540594</v>
      </c>
      <c r="H20" s="93">
        <v>45203</v>
      </c>
      <c r="I20" s="282">
        <v>39770</v>
      </c>
      <c r="J20" s="375">
        <f t="shared" si="1"/>
        <v>13.661051043500123</v>
      </c>
    </row>
    <row r="21" spans="2:10" s="9" customFormat="1" x14ac:dyDescent="0.2">
      <c r="B21" s="32" t="s">
        <v>26</v>
      </c>
      <c r="C21" s="104" t="s">
        <v>263</v>
      </c>
      <c r="D21" s="20"/>
      <c r="E21" s="91">
        <v>8764</v>
      </c>
      <c r="F21" s="283">
        <v>11217</v>
      </c>
      <c r="G21" s="375">
        <f t="shared" si="0"/>
        <v>-21.868592315235801</v>
      </c>
      <c r="H21" s="91">
        <v>84216</v>
      </c>
      <c r="I21" s="283">
        <v>92829</v>
      </c>
      <c r="J21" s="375">
        <f t="shared" si="1"/>
        <v>-9.278350515463913</v>
      </c>
    </row>
    <row r="22" spans="2:10" s="9" customFormat="1" x14ac:dyDescent="0.2">
      <c r="B22" s="32"/>
      <c r="C22" s="89"/>
      <c r="D22" s="20" t="s">
        <v>264</v>
      </c>
      <c r="E22" s="300">
        <v>1596</v>
      </c>
      <c r="F22" s="285">
        <v>2489</v>
      </c>
      <c r="G22" s="375">
        <f t="shared" si="0"/>
        <v>-35.877862595419856</v>
      </c>
      <c r="H22" s="300">
        <v>17787</v>
      </c>
      <c r="I22" s="285">
        <v>21719</v>
      </c>
      <c r="J22" s="375">
        <f t="shared" si="1"/>
        <v>-18.103964270914858</v>
      </c>
    </row>
    <row r="23" spans="2:10" s="9" customFormat="1" x14ac:dyDescent="0.2">
      <c r="B23" s="32"/>
      <c r="C23" s="89"/>
      <c r="D23" s="20" t="s">
        <v>265</v>
      </c>
      <c r="E23" s="300">
        <v>3034</v>
      </c>
      <c r="F23" s="285">
        <v>4271</v>
      </c>
      <c r="G23" s="375">
        <f t="shared" si="0"/>
        <v>-28.962772184500125</v>
      </c>
      <c r="H23" s="300">
        <v>28527</v>
      </c>
      <c r="I23" s="285">
        <v>27749</v>
      </c>
      <c r="J23" s="375">
        <f t="shared" si="1"/>
        <v>2.803704638004973</v>
      </c>
    </row>
    <row r="24" spans="2:10" s="9" customFormat="1" x14ac:dyDescent="0.2">
      <c r="B24" s="32"/>
      <c r="C24" s="104" t="s">
        <v>266</v>
      </c>
      <c r="D24" s="20"/>
      <c r="E24" s="91"/>
      <c r="F24" s="283"/>
      <c r="G24" s="296"/>
      <c r="H24" s="91"/>
      <c r="I24" s="283"/>
      <c r="J24" s="296"/>
    </row>
    <row r="25" spans="2:10" s="9" customFormat="1" x14ac:dyDescent="0.2">
      <c r="B25" s="32" t="s">
        <v>26</v>
      </c>
      <c r="C25" s="89"/>
      <c r="D25" s="29" t="s">
        <v>267</v>
      </c>
      <c r="E25" s="93">
        <v>129</v>
      </c>
      <c r="F25" s="282">
        <v>117</v>
      </c>
      <c r="G25" s="375">
        <f t="shared" si="0"/>
        <v>10.256410256410263</v>
      </c>
      <c r="H25" s="93">
        <v>1264</v>
      </c>
      <c r="I25" s="282">
        <v>1980</v>
      </c>
      <c r="J25" s="375">
        <f t="shared" ref="J25:J33" si="2">IF(AND(I25&gt; 0,H25&gt;0,H25&lt;=I25*6),H25/I25*100-100,"-")</f>
        <v>-36.161616161616159</v>
      </c>
    </row>
    <row r="26" spans="2:10" s="9" customFormat="1" x14ac:dyDescent="0.2">
      <c r="B26" s="32" t="s">
        <v>26</v>
      </c>
      <c r="C26" s="89"/>
      <c r="D26" s="20" t="s">
        <v>268</v>
      </c>
      <c r="E26" s="93">
        <v>2097</v>
      </c>
      <c r="F26" s="282">
        <v>1661</v>
      </c>
      <c r="G26" s="375">
        <f t="shared" ref="G26:G33" si="3">IF(AND(F26&gt; 0,E26&gt;0,E26&lt;=F26*6),E26/F26*100-100,"-")</f>
        <v>26.249247441300412</v>
      </c>
      <c r="H26" s="93">
        <v>15906</v>
      </c>
      <c r="I26" s="282">
        <v>21007</v>
      </c>
      <c r="J26" s="375">
        <f t="shared" si="2"/>
        <v>-24.282382063121815</v>
      </c>
    </row>
    <row r="27" spans="2:10" s="9" customFormat="1" x14ac:dyDescent="0.2">
      <c r="B27" s="32" t="s">
        <v>26</v>
      </c>
      <c r="C27" s="89"/>
      <c r="D27" s="20" t="s">
        <v>269</v>
      </c>
      <c r="E27" s="93">
        <v>1964</v>
      </c>
      <c r="F27" s="282">
        <v>1846</v>
      </c>
      <c r="G27" s="375">
        <f t="shared" si="3"/>
        <v>6.3921993499458409</v>
      </c>
      <c r="H27" s="93">
        <v>17114</v>
      </c>
      <c r="I27" s="282">
        <v>24381</v>
      </c>
      <c r="J27" s="375">
        <f t="shared" si="2"/>
        <v>-29.805996472663139</v>
      </c>
    </row>
    <row r="28" spans="2:10" s="9" customFormat="1" x14ac:dyDescent="0.2">
      <c r="B28" s="32" t="s">
        <v>26</v>
      </c>
      <c r="C28" s="89"/>
      <c r="D28" s="20" t="s">
        <v>270</v>
      </c>
      <c r="E28" s="93">
        <v>356</v>
      </c>
      <c r="F28" s="282">
        <v>339</v>
      </c>
      <c r="G28" s="375">
        <f t="shared" si="3"/>
        <v>5.014749262536867</v>
      </c>
      <c r="H28" s="93">
        <v>2806</v>
      </c>
      <c r="I28" s="282">
        <v>4265</v>
      </c>
      <c r="J28" s="375">
        <f t="shared" si="2"/>
        <v>-34.208675263774907</v>
      </c>
    </row>
    <row r="29" spans="2:10" s="9" customFormat="1" x14ac:dyDescent="0.2">
      <c r="B29" s="32" t="s">
        <v>26</v>
      </c>
      <c r="C29" s="104" t="s">
        <v>271</v>
      </c>
      <c r="D29" s="20"/>
      <c r="E29" s="91">
        <v>2249</v>
      </c>
      <c r="F29" s="283">
        <v>2267</v>
      </c>
      <c r="G29" s="375">
        <f t="shared" si="3"/>
        <v>-0.79400088222320164</v>
      </c>
      <c r="H29" s="91">
        <v>18439</v>
      </c>
      <c r="I29" s="283">
        <v>19676</v>
      </c>
      <c r="J29" s="375">
        <f t="shared" si="2"/>
        <v>-6.2868469201057167</v>
      </c>
    </row>
    <row r="30" spans="2:10" s="9" customFormat="1" x14ac:dyDescent="0.2">
      <c r="B30" s="191"/>
      <c r="C30" s="89"/>
      <c r="D30" s="20" t="s">
        <v>272</v>
      </c>
      <c r="E30" s="300">
        <v>475</v>
      </c>
      <c r="F30" s="285">
        <v>524</v>
      </c>
      <c r="G30" s="375">
        <f t="shared" si="3"/>
        <v>-9.3511450381679424</v>
      </c>
      <c r="H30" s="300">
        <v>4271</v>
      </c>
      <c r="I30" s="285">
        <v>4427</v>
      </c>
      <c r="J30" s="375">
        <f t="shared" si="2"/>
        <v>-3.5238310368195158</v>
      </c>
    </row>
    <row r="31" spans="2:10" s="9" customFormat="1" x14ac:dyDescent="0.2">
      <c r="B31" s="191" t="s">
        <v>26</v>
      </c>
      <c r="C31" s="297" t="s">
        <v>273</v>
      </c>
      <c r="D31" s="295"/>
      <c r="E31" s="300">
        <v>7977</v>
      </c>
      <c r="F31" s="285">
        <v>13948</v>
      </c>
      <c r="G31" s="375">
        <f t="shared" si="3"/>
        <v>-42.809004875250935</v>
      </c>
      <c r="H31" s="300">
        <v>57588</v>
      </c>
      <c r="I31" s="285">
        <v>93739</v>
      </c>
      <c r="J31" s="375">
        <f t="shared" si="2"/>
        <v>-38.565591696092341</v>
      </c>
    </row>
    <row r="32" spans="2:10" s="9" customFormat="1" x14ac:dyDescent="0.2">
      <c r="B32" s="32" t="s">
        <v>26</v>
      </c>
      <c r="C32" s="297" t="s">
        <v>274</v>
      </c>
      <c r="D32" s="295"/>
      <c r="E32" s="91">
        <v>702</v>
      </c>
      <c r="F32" s="283">
        <v>-378</v>
      </c>
      <c r="G32" s="375" t="str">
        <f t="shared" si="3"/>
        <v>-</v>
      </c>
      <c r="H32" s="91">
        <v>3646</v>
      </c>
      <c r="I32" s="283">
        <v>2708</v>
      </c>
      <c r="J32" s="375">
        <f t="shared" si="2"/>
        <v>34.638109305760707</v>
      </c>
    </row>
    <row r="33" spans="2:10" s="9" customFormat="1" x14ac:dyDescent="0.2">
      <c r="B33" s="307" t="s">
        <v>35</v>
      </c>
      <c r="C33" s="82" t="s">
        <v>275</v>
      </c>
      <c r="D33" s="192"/>
      <c r="E33" s="75">
        <f>E10+E11+E12+E14+E15+E16+E17+E18+E19+E20+E21+E25+E26+E27+E28+E29+E31+E32</f>
        <v>69510</v>
      </c>
      <c r="F33" s="75">
        <f>F10+F11+F12+F14+F15+F16+F17+F18+F19+F20+F21+F25+F26+F27+F28+F29+F31+F32</f>
        <v>69867</v>
      </c>
      <c r="G33" s="374">
        <f t="shared" si="3"/>
        <v>-0.51097084460475628</v>
      </c>
      <c r="H33" s="75">
        <f>H10+H11+H12+H14+H15+H16+H17+H18+H19+H20+H21+H25+H26+H27+H28+H29+H31+H32</f>
        <v>575862</v>
      </c>
      <c r="I33" s="75">
        <f>I10+I11+I12+I14+I15+I16+I17+I18+I19+I20+I21+I25+I26+I27+I28+I29+I31+I32</f>
        <v>633454</v>
      </c>
      <c r="J33" s="374">
        <f t="shared" si="2"/>
        <v>-9.0917414682044893</v>
      </c>
    </row>
    <row r="34" spans="2:10" s="9" customFormat="1" ht="6.75" customHeight="1" x14ac:dyDescent="0.2">
      <c r="E34" s="198"/>
      <c r="F34" s="310"/>
      <c r="H34" s="198"/>
      <c r="I34" s="198"/>
      <c r="J34" s="198"/>
    </row>
    <row r="35" spans="2:10" x14ac:dyDescent="0.2">
      <c r="B35" s="464"/>
      <c r="C35" s="464"/>
      <c r="D35" s="464"/>
      <c r="E35" s="467"/>
      <c r="F35" s="463"/>
      <c r="G35" s="463"/>
      <c r="H35" s="467"/>
      <c r="I35" s="466"/>
      <c r="J35" s="131"/>
    </row>
    <row r="36" spans="2:10" x14ac:dyDescent="0.2">
      <c r="B36" s="463"/>
      <c r="E36" s="465"/>
      <c r="H36" s="466"/>
      <c r="I36" s="131"/>
      <c r="J36" s="131"/>
    </row>
    <row r="37" spans="2:10" x14ac:dyDescent="0.2">
      <c r="B37" s="463"/>
      <c r="E37" s="465"/>
      <c r="H37" s="466"/>
      <c r="I37" s="131"/>
      <c r="J37" s="131"/>
    </row>
    <row r="38" spans="2:10" x14ac:dyDescent="0.2">
      <c r="B38" s="463"/>
      <c r="E38" s="465"/>
      <c r="H38" s="466"/>
      <c r="I38" s="131"/>
      <c r="J38" s="131"/>
    </row>
    <row r="39" spans="2:10" ht="12.75" customHeight="1" x14ac:dyDescent="0.2">
      <c r="B39" s="463"/>
      <c r="E39" s="465"/>
      <c r="H39" s="466"/>
      <c r="I39" s="131"/>
      <c r="J39" s="131"/>
    </row>
    <row r="40" spans="2:10" ht="12.75" customHeight="1" x14ac:dyDescent="0.2">
      <c r="B40" s="463"/>
      <c r="E40" s="465"/>
      <c r="H40" s="466"/>
      <c r="I40" s="131"/>
      <c r="J40" s="131"/>
    </row>
    <row r="41" spans="2:10" hidden="1" x14ac:dyDescent="0.2"/>
  </sheetData>
  <phoneticPr fontId="0" type="noConversion"/>
  <hyperlinks>
    <hyperlink ref="J1" location="Inhalt!F34" display="Inhalt!F34"/>
  </hyperlinks>
  <printOptions horizontalCentered="1"/>
  <pageMargins left="0.19685039370078741" right="0.19685039370078741" top="0.94488188976377963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B1:H32"/>
  <sheetViews>
    <sheetView showRowColHeaders="0" zoomScale="90" workbookViewId="0">
      <selection activeCell="F28" sqref="F28"/>
    </sheetView>
  </sheetViews>
  <sheetFormatPr baseColWidth="10" defaultColWidth="0" defaultRowHeight="12.75" zeroHeight="1" x14ac:dyDescent="0.2"/>
  <cols>
    <col min="1" max="1" width="2.7109375" style="314" customWidth="1"/>
    <col min="2" max="2" width="3.5703125" style="314" customWidth="1"/>
    <col min="3" max="3" width="35.7109375" style="314" customWidth="1"/>
    <col min="4" max="4" width="19.7109375" style="314" customWidth="1"/>
    <col min="5" max="8" width="16.5703125" style="314" customWidth="1"/>
    <col min="9" max="10" width="11.42578125" style="314" customWidth="1"/>
    <col min="11" max="16384" width="0" style="314" hidden="1"/>
  </cols>
  <sheetData>
    <row r="1" spans="2:8" ht="15.75" x14ac:dyDescent="0.25">
      <c r="B1" s="520" t="s">
        <v>370</v>
      </c>
      <c r="C1" s="311"/>
      <c r="D1" s="312"/>
      <c r="E1" s="312"/>
      <c r="F1" s="312"/>
      <c r="G1" s="313"/>
      <c r="H1" s="477" t="str">
        <f>INDEX(rP1.Inhalte,22,1)</f>
        <v>zurück zum Inhaltsverzeichnis</v>
      </c>
    </row>
    <row r="2" spans="2:8" ht="15.75" x14ac:dyDescent="0.25">
      <c r="B2" s="315"/>
      <c r="C2" s="316"/>
      <c r="E2" s="317"/>
      <c r="G2" s="318"/>
    </row>
    <row r="3" spans="2:8" x14ac:dyDescent="0.2">
      <c r="B3" s="475" t="s">
        <v>276</v>
      </c>
      <c r="C3" s="315"/>
      <c r="H3" s="319" t="s">
        <v>7</v>
      </c>
    </row>
    <row r="4" spans="2:8" ht="7.5" customHeight="1" x14ac:dyDescent="0.2">
      <c r="B4" s="315"/>
      <c r="C4" s="320"/>
      <c r="D4" s="321"/>
      <c r="E4" s="321"/>
      <c r="F4" s="321"/>
      <c r="G4" s="321"/>
    </row>
    <row r="5" spans="2:8" x14ac:dyDescent="0.2">
      <c r="B5" s="322"/>
      <c r="C5" s="323"/>
      <c r="D5" s="324" t="s">
        <v>213</v>
      </c>
      <c r="E5" s="324" t="s">
        <v>214</v>
      </c>
      <c r="F5" s="325"/>
      <c r="G5" s="325"/>
      <c r="H5" s="324"/>
    </row>
    <row r="6" spans="2:8" x14ac:dyDescent="0.2">
      <c r="B6" s="326"/>
      <c r="C6" s="327"/>
      <c r="D6" s="328" t="s">
        <v>215</v>
      </c>
      <c r="E6" s="328" t="s">
        <v>90</v>
      </c>
      <c r="F6" s="328" t="s">
        <v>216</v>
      </c>
      <c r="G6" s="328" t="s">
        <v>217</v>
      </c>
      <c r="H6" s="328" t="s">
        <v>218</v>
      </c>
    </row>
    <row r="7" spans="2:8" x14ac:dyDescent="0.2">
      <c r="B7" s="326"/>
      <c r="C7" s="327"/>
      <c r="D7" s="328" t="s">
        <v>219</v>
      </c>
      <c r="E7" s="328" t="s">
        <v>220</v>
      </c>
      <c r="F7" s="328"/>
      <c r="G7" s="328"/>
      <c r="H7" s="328" t="s">
        <v>221</v>
      </c>
    </row>
    <row r="8" spans="2:8" x14ac:dyDescent="0.2">
      <c r="B8" s="326"/>
      <c r="C8" s="327" t="s">
        <v>222</v>
      </c>
      <c r="D8" s="329" t="s">
        <v>223</v>
      </c>
      <c r="E8" s="329" t="s">
        <v>224</v>
      </c>
      <c r="F8" s="329"/>
      <c r="G8" s="329"/>
      <c r="H8" s="329"/>
    </row>
    <row r="9" spans="2:8" x14ac:dyDescent="0.2">
      <c r="B9" s="330"/>
      <c r="C9" s="331"/>
      <c r="D9" s="332"/>
      <c r="E9" s="333" t="s">
        <v>101</v>
      </c>
      <c r="F9" s="333" t="s">
        <v>20</v>
      </c>
      <c r="G9" s="333" t="s">
        <v>21</v>
      </c>
      <c r="H9" s="333" t="s">
        <v>55</v>
      </c>
    </row>
    <row r="10" spans="2:8" x14ac:dyDescent="0.2">
      <c r="B10" s="334" t="s">
        <v>26</v>
      </c>
      <c r="C10" s="322" t="s">
        <v>225</v>
      </c>
      <c r="D10" s="325"/>
      <c r="E10" s="335">
        <v>390527</v>
      </c>
      <c r="F10" s="336"/>
      <c r="G10" s="336"/>
      <c r="H10" s="337">
        <v>151546</v>
      </c>
    </row>
    <row r="11" spans="2:8" x14ac:dyDescent="0.2">
      <c r="B11" s="328" t="s">
        <v>26</v>
      </c>
      <c r="C11" s="322" t="s">
        <v>226</v>
      </c>
      <c r="D11" s="399" t="s">
        <v>227</v>
      </c>
      <c r="E11" s="338">
        <v>15021</v>
      </c>
      <c r="F11" s="335">
        <v>85453</v>
      </c>
      <c r="G11" s="335">
        <v>262070</v>
      </c>
      <c r="H11" s="337">
        <v>8794</v>
      </c>
    </row>
    <row r="12" spans="2:8" x14ac:dyDescent="0.2">
      <c r="B12" s="328" t="s">
        <v>26</v>
      </c>
      <c r="C12" s="322" t="s">
        <v>228</v>
      </c>
      <c r="D12" s="339"/>
      <c r="E12" s="338">
        <v>12418</v>
      </c>
      <c r="F12" s="337"/>
      <c r="G12" s="337"/>
      <c r="H12" s="337">
        <v>3226</v>
      </c>
    </row>
    <row r="13" spans="2:8" x14ac:dyDescent="0.2">
      <c r="B13" s="340" t="s">
        <v>26</v>
      </c>
      <c r="C13" s="322" t="s">
        <v>229</v>
      </c>
      <c r="D13" s="400" t="s">
        <v>230</v>
      </c>
      <c r="E13" s="338">
        <v>132343</v>
      </c>
      <c r="F13" s="338">
        <v>33154</v>
      </c>
      <c r="G13" s="338">
        <v>68485</v>
      </c>
      <c r="H13" s="338">
        <v>76823</v>
      </c>
    </row>
    <row r="14" spans="2:8" x14ac:dyDescent="0.2">
      <c r="B14" s="328" t="s">
        <v>26</v>
      </c>
      <c r="C14" s="322" t="s">
        <v>231</v>
      </c>
      <c r="D14" s="401" t="s">
        <v>277</v>
      </c>
      <c r="E14" s="338">
        <v>151262</v>
      </c>
      <c r="F14" s="338">
        <v>11960</v>
      </c>
      <c r="G14" s="338">
        <v>79405</v>
      </c>
      <c r="H14" s="338">
        <v>60926</v>
      </c>
    </row>
    <row r="15" spans="2:8" x14ac:dyDescent="0.2">
      <c r="B15" s="328" t="s">
        <v>26</v>
      </c>
      <c r="C15" s="322" t="s">
        <v>233</v>
      </c>
      <c r="D15" s="386" t="s">
        <v>234</v>
      </c>
      <c r="E15" s="338">
        <v>23368</v>
      </c>
      <c r="F15" s="338">
        <v>271</v>
      </c>
      <c r="G15" s="338">
        <v>8571</v>
      </c>
      <c r="H15" s="338">
        <v>6763</v>
      </c>
    </row>
    <row r="16" spans="2:8" x14ac:dyDescent="0.2">
      <c r="B16" s="328" t="s">
        <v>26</v>
      </c>
      <c r="C16" s="322" t="s">
        <v>235</v>
      </c>
      <c r="D16" s="386" t="s">
        <v>236</v>
      </c>
      <c r="E16" s="338">
        <v>24135</v>
      </c>
      <c r="F16" s="338">
        <v>28400</v>
      </c>
      <c r="G16" s="338">
        <v>23439</v>
      </c>
      <c r="H16" s="338">
        <v>21602</v>
      </c>
    </row>
    <row r="17" spans="2:8" x14ac:dyDescent="0.2">
      <c r="B17" s="328" t="s">
        <v>26</v>
      </c>
      <c r="C17" s="322" t="s">
        <v>237</v>
      </c>
      <c r="D17" s="386" t="s">
        <v>238</v>
      </c>
      <c r="E17" s="338">
        <v>34928</v>
      </c>
      <c r="F17" s="341" t="s">
        <v>239</v>
      </c>
      <c r="G17" s="342"/>
      <c r="H17" s="338">
        <v>45203</v>
      </c>
    </row>
    <row r="18" spans="2:8" ht="25.5" x14ac:dyDescent="0.2">
      <c r="B18" s="328" t="s">
        <v>26</v>
      </c>
      <c r="C18" s="396" t="s">
        <v>240</v>
      </c>
      <c r="D18" s="504" t="s">
        <v>364</v>
      </c>
      <c r="E18" s="338">
        <v>234748</v>
      </c>
      <c r="F18" s="338">
        <v>21733</v>
      </c>
      <c r="G18" s="338">
        <v>203340</v>
      </c>
      <c r="H18" s="338">
        <v>84216</v>
      </c>
    </row>
    <row r="19" spans="2:8" ht="25.5" x14ac:dyDescent="0.2">
      <c r="B19" s="340" t="s">
        <v>26</v>
      </c>
      <c r="C19" s="322" t="s">
        <v>241</v>
      </c>
      <c r="D19" s="505" t="s">
        <v>363</v>
      </c>
      <c r="E19" s="338">
        <v>92274</v>
      </c>
      <c r="F19" s="338">
        <v>23695</v>
      </c>
      <c r="G19" s="338">
        <v>78758</v>
      </c>
      <c r="H19" s="338">
        <v>37090</v>
      </c>
    </row>
    <row r="20" spans="2:8" x14ac:dyDescent="0.2">
      <c r="B20" s="340" t="s">
        <v>26</v>
      </c>
      <c r="C20" s="325" t="s">
        <v>242</v>
      </c>
      <c r="D20" s="390" t="s">
        <v>236</v>
      </c>
      <c r="E20" s="335"/>
      <c r="F20" s="335"/>
      <c r="G20" s="335"/>
      <c r="H20" s="335"/>
    </row>
    <row r="21" spans="2:8" x14ac:dyDescent="0.2">
      <c r="B21" s="340"/>
      <c r="C21" s="343"/>
      <c r="D21" s="328" t="s">
        <v>243</v>
      </c>
      <c r="E21" s="335">
        <v>35774</v>
      </c>
      <c r="F21" s="335">
        <v>9629</v>
      </c>
      <c r="G21" s="335">
        <v>23761</v>
      </c>
      <c r="H21" s="335">
        <v>18439</v>
      </c>
    </row>
    <row r="22" spans="2:8" ht="5.0999999999999996" customHeight="1" x14ac:dyDescent="0.2">
      <c r="B22" s="340"/>
      <c r="C22" s="344"/>
      <c r="D22" s="329"/>
      <c r="E22" s="337"/>
      <c r="F22" s="337"/>
      <c r="G22" s="337"/>
      <c r="H22" s="337"/>
    </row>
    <row r="23" spans="2:8" x14ac:dyDescent="0.2">
      <c r="B23" s="340" t="s">
        <v>26</v>
      </c>
      <c r="C23" s="322" t="s">
        <v>244</v>
      </c>
      <c r="D23" s="391" t="s">
        <v>245</v>
      </c>
      <c r="E23" s="336">
        <v>213162</v>
      </c>
      <c r="F23" s="336">
        <v>396094</v>
      </c>
      <c r="G23" s="336">
        <v>153540</v>
      </c>
      <c r="H23" s="336">
        <v>57588</v>
      </c>
    </row>
    <row r="24" spans="2:8" x14ac:dyDescent="0.2">
      <c r="B24" s="340" t="s">
        <v>26</v>
      </c>
      <c r="C24" s="345" t="s">
        <v>246</v>
      </c>
      <c r="D24" s="333" t="s">
        <v>247</v>
      </c>
      <c r="E24" s="336">
        <v>79536</v>
      </c>
      <c r="F24" s="341" t="s">
        <v>248</v>
      </c>
      <c r="G24" s="342"/>
      <c r="H24" s="336">
        <v>3646</v>
      </c>
    </row>
    <row r="25" spans="2:8" x14ac:dyDescent="0.2">
      <c r="B25" s="346" t="s">
        <v>35</v>
      </c>
      <c r="C25" s="347" t="s">
        <v>211</v>
      </c>
      <c r="D25" s="348" t="s">
        <v>249</v>
      </c>
      <c r="E25" s="349">
        <f>SUM(E10:E24)</f>
        <v>1439496</v>
      </c>
      <c r="F25" s="349">
        <f>SUM(F10:F24)</f>
        <v>610389</v>
      </c>
      <c r="G25" s="349">
        <f>SUM(G10:G24)</f>
        <v>901369</v>
      </c>
      <c r="H25" s="349">
        <f>SUM(H10:H24)</f>
        <v>575862</v>
      </c>
    </row>
    <row r="26" spans="2:8" x14ac:dyDescent="0.2">
      <c r="B26" s="332" t="s">
        <v>49</v>
      </c>
      <c r="C26" s="345" t="s">
        <v>250</v>
      </c>
      <c r="D26" s="350" t="s">
        <v>249</v>
      </c>
      <c r="E26" s="338">
        <v>799107</v>
      </c>
      <c r="F26" s="351"/>
      <c r="G26" s="351"/>
      <c r="H26" s="351"/>
    </row>
    <row r="27" spans="2:8" x14ac:dyDescent="0.2">
      <c r="B27" s="352" t="s">
        <v>35</v>
      </c>
      <c r="C27" s="347" t="s">
        <v>251</v>
      </c>
      <c r="D27" s="348" t="s">
        <v>249</v>
      </c>
      <c r="E27" s="349">
        <f>E25-E26</f>
        <v>640389</v>
      </c>
      <c r="F27" s="351"/>
      <c r="G27" s="351"/>
      <c r="H27" s="351"/>
    </row>
    <row r="28" spans="2:8" x14ac:dyDescent="0.2"/>
    <row r="29" spans="2:8" x14ac:dyDescent="0.2"/>
    <row r="30" spans="2:8" x14ac:dyDescent="0.2"/>
    <row r="31" spans="2:8" x14ac:dyDescent="0.2"/>
    <row r="32" spans="2:8" x14ac:dyDescent="0.2"/>
  </sheetData>
  <phoneticPr fontId="0" type="noConversion"/>
  <hyperlinks>
    <hyperlink ref="H1" location="Inhalt!F35" display="Inhalt!F35"/>
  </hyperlinks>
  <printOptions horizontalCentered="1"/>
  <pageMargins left="0.19685039370078741" right="0.19685039370078741" top="1.1200000000000001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K11:O35"/>
  <sheetViews>
    <sheetView workbookViewId="0">
      <selection activeCell="O42" sqref="O42"/>
    </sheetView>
  </sheetViews>
  <sheetFormatPr baseColWidth="10" defaultRowHeight="12.75" x14ac:dyDescent="0.2"/>
  <cols>
    <col min="1" max="10" width="1.7109375" customWidth="1"/>
    <col min="11" max="11" width="71.42578125" customWidth="1"/>
    <col min="12" max="12" width="43.42578125" bestFit="1" customWidth="1"/>
    <col min="13" max="13" width="65.5703125" bestFit="1" customWidth="1"/>
  </cols>
  <sheetData>
    <row r="11" spans="11:15" x14ac:dyDescent="0.2">
      <c r="K11" t="s">
        <v>336</v>
      </c>
      <c r="L11" t="s">
        <v>347</v>
      </c>
      <c r="M11" t="s">
        <v>342</v>
      </c>
      <c r="N11" t="s">
        <v>343</v>
      </c>
      <c r="O11" t="s">
        <v>346</v>
      </c>
    </row>
    <row r="13" spans="11:15" ht="14.25" x14ac:dyDescent="0.25">
      <c r="K13" t="s">
        <v>319</v>
      </c>
      <c r="L13" t="s">
        <v>297</v>
      </c>
      <c r="M13" t="s">
        <v>341</v>
      </c>
      <c r="N13" s="488" t="s">
        <v>344</v>
      </c>
      <c r="O13" t="s">
        <v>1</v>
      </c>
    </row>
    <row r="14" spans="11:15" x14ac:dyDescent="0.2">
      <c r="K14" t="s">
        <v>320</v>
      </c>
      <c r="L14" t="s">
        <v>343</v>
      </c>
      <c r="O14" t="s">
        <v>2</v>
      </c>
    </row>
    <row r="15" spans="11:15" x14ac:dyDescent="0.2">
      <c r="K15" t="s">
        <v>321</v>
      </c>
      <c r="O15" t="s">
        <v>345</v>
      </c>
    </row>
    <row r="16" spans="11:15" x14ac:dyDescent="0.2">
      <c r="K16" t="s">
        <v>322</v>
      </c>
      <c r="O16" t="str">
        <f>"Monat: " &amp; 'Tab 1'!B1</f>
        <v>Monat: August 2022</v>
      </c>
    </row>
    <row r="17" spans="11:15" x14ac:dyDescent="0.2">
      <c r="K17" t="s">
        <v>323</v>
      </c>
      <c r="O17" t="s">
        <v>294</v>
      </c>
    </row>
    <row r="18" spans="11:15" x14ac:dyDescent="0.2">
      <c r="K18" t="s">
        <v>324</v>
      </c>
      <c r="O18" t="s">
        <v>279</v>
      </c>
    </row>
    <row r="19" spans="11:15" x14ac:dyDescent="0.2">
      <c r="K19" t="s">
        <v>334</v>
      </c>
      <c r="O19" t="s">
        <v>280</v>
      </c>
    </row>
    <row r="20" spans="11:15" x14ac:dyDescent="0.2">
      <c r="K20" t="s">
        <v>325</v>
      </c>
      <c r="O20" t="s">
        <v>281</v>
      </c>
    </row>
    <row r="21" spans="11:15" x14ac:dyDescent="0.2">
      <c r="K21" t="s">
        <v>338</v>
      </c>
      <c r="O21" t="s">
        <v>348</v>
      </c>
    </row>
    <row r="22" spans="11:15" x14ac:dyDescent="0.2">
      <c r="K22" t="s">
        <v>326</v>
      </c>
      <c r="O22" t="s">
        <v>1</v>
      </c>
    </row>
    <row r="23" spans="11:15" x14ac:dyDescent="0.2">
      <c r="K23" t="s">
        <v>327</v>
      </c>
      <c r="O23" t="s">
        <v>4</v>
      </c>
    </row>
    <row r="24" spans="11:15" x14ac:dyDescent="0.2">
      <c r="K24" t="s">
        <v>328</v>
      </c>
    </row>
    <row r="25" spans="11:15" x14ac:dyDescent="0.2">
      <c r="K25" t="s">
        <v>329</v>
      </c>
    </row>
    <row r="26" spans="11:15" x14ac:dyDescent="0.2">
      <c r="K26" t="s">
        <v>326</v>
      </c>
    </row>
    <row r="27" spans="11:15" x14ac:dyDescent="0.2">
      <c r="K27" t="s">
        <v>330</v>
      </c>
    </row>
    <row r="28" spans="11:15" x14ac:dyDescent="0.2">
      <c r="K28" t="s">
        <v>339</v>
      </c>
    </row>
    <row r="29" spans="11:15" x14ac:dyDescent="0.2">
      <c r="K29" t="s">
        <v>331</v>
      </c>
    </row>
    <row r="30" spans="11:15" x14ac:dyDescent="0.2">
      <c r="K30" t="s">
        <v>362</v>
      </c>
    </row>
    <row r="31" spans="11:15" x14ac:dyDescent="0.2">
      <c r="K31" t="s">
        <v>332</v>
      </c>
    </row>
    <row r="32" spans="11:15" x14ac:dyDescent="0.2">
      <c r="K32" t="s">
        <v>333</v>
      </c>
    </row>
    <row r="33" spans="11:11" x14ac:dyDescent="0.2">
      <c r="K33" t="s">
        <v>340</v>
      </c>
    </row>
    <row r="34" spans="11:11" x14ac:dyDescent="0.2">
      <c r="K34" t="s">
        <v>335</v>
      </c>
    </row>
    <row r="35" spans="11:11" x14ac:dyDescent="0.2">
      <c r="K35" t="s">
        <v>337</v>
      </c>
    </row>
  </sheetData>
  <pageMargins left="0.7" right="0.7" top="0.78740157499999996" bottom="0.78740157499999996" header="0.3" footer="0.3"/>
  <pageSetup paperSize="9" orientation="portrait" r:id="rId1"/>
  <headerFooter>
    <oddHeader>&amp;R1.11.2022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1:N30"/>
  <sheetViews>
    <sheetView showRowColHeaders="0" zoomScale="94" workbookViewId="0">
      <selection activeCell="B1" sqref="B1"/>
    </sheetView>
  </sheetViews>
  <sheetFormatPr baseColWidth="10" defaultColWidth="0" defaultRowHeight="12.75" zeroHeight="1" x14ac:dyDescent="0.2"/>
  <cols>
    <col min="1" max="1" width="2.7109375" style="9" customWidth="1"/>
    <col min="2" max="2" width="3.5703125" style="9" customWidth="1"/>
    <col min="3" max="3" width="6" style="9" customWidth="1"/>
    <col min="4" max="4" width="27.140625" style="9" customWidth="1"/>
    <col min="5" max="5" width="3" style="9" customWidth="1"/>
    <col min="6" max="11" width="12.5703125" style="9" customWidth="1"/>
    <col min="12" max="12" width="2.140625" style="9" customWidth="1"/>
    <col min="13" max="16384" width="0" style="9" hidden="1"/>
  </cols>
  <sheetData>
    <row r="1" spans="2:14" ht="30" customHeight="1" x14ac:dyDescent="0.25">
      <c r="B1" s="354" t="s">
        <v>369</v>
      </c>
      <c r="C1" s="5"/>
      <c r="D1" s="6"/>
      <c r="E1" s="6"/>
      <c r="F1" s="6"/>
      <c r="G1" s="7"/>
      <c r="H1" s="6"/>
      <c r="I1" s="6"/>
      <c r="J1" s="6"/>
      <c r="K1" s="476" t="str">
        <f>INDEX(rP1.Inhalte,22,1)</f>
        <v>zurück zum Inhaltsverzeichnis</v>
      </c>
      <c r="M1"/>
      <c r="N1"/>
    </row>
    <row r="2" spans="2:14" ht="12.75" customHeight="1" x14ac:dyDescent="0.25">
      <c r="B2" s="10"/>
      <c r="C2" s="11"/>
      <c r="G2" s="12"/>
      <c r="I2" s="13"/>
      <c r="K2" s="14"/>
    </row>
    <row r="3" spans="2:14" x14ac:dyDescent="0.2">
      <c r="B3" s="15" t="s">
        <v>6</v>
      </c>
      <c r="C3" s="15"/>
      <c r="K3" s="16" t="s">
        <v>7</v>
      </c>
    </row>
    <row r="4" spans="2:14" ht="7.5" customHeight="1" x14ac:dyDescent="0.2">
      <c r="B4" s="10"/>
      <c r="C4" s="17"/>
      <c r="D4" s="17"/>
      <c r="E4" s="17"/>
      <c r="F4" s="18"/>
      <c r="G4" s="18"/>
      <c r="H4" s="18"/>
      <c r="I4" s="18"/>
      <c r="J4" s="18"/>
      <c r="K4" s="18"/>
    </row>
    <row r="5" spans="2:14" x14ac:dyDescent="0.2">
      <c r="B5" s="19"/>
      <c r="C5" s="20"/>
      <c r="D5" s="20"/>
      <c r="E5" s="21"/>
      <c r="F5" s="22" t="s">
        <v>0</v>
      </c>
      <c r="G5" s="23" t="s">
        <v>0</v>
      </c>
      <c r="H5" s="24" t="s">
        <v>0</v>
      </c>
      <c r="I5" s="25" t="s">
        <v>8</v>
      </c>
      <c r="J5" s="26"/>
      <c r="K5" s="27"/>
    </row>
    <row r="6" spans="2:14" x14ac:dyDescent="0.2">
      <c r="B6" s="28"/>
      <c r="C6" s="29"/>
      <c r="D6" s="29" t="s">
        <v>9</v>
      </c>
      <c r="E6" s="30" t="s">
        <v>0</v>
      </c>
      <c r="F6" s="31" t="s">
        <v>10</v>
      </c>
      <c r="G6" s="32" t="s">
        <v>10</v>
      </c>
      <c r="H6" s="33" t="s">
        <v>11</v>
      </c>
      <c r="I6" s="22" t="s">
        <v>12</v>
      </c>
      <c r="J6" s="32" t="s">
        <v>12</v>
      </c>
      <c r="K6" s="33" t="s">
        <v>11</v>
      </c>
    </row>
    <row r="7" spans="2:14" x14ac:dyDescent="0.2">
      <c r="B7" s="28"/>
      <c r="C7" s="29"/>
      <c r="D7" s="29"/>
      <c r="E7" s="30"/>
      <c r="F7" s="31" t="s">
        <v>0</v>
      </c>
      <c r="G7" s="32" t="s">
        <v>13</v>
      </c>
      <c r="H7" s="33" t="s">
        <v>14</v>
      </c>
      <c r="I7" s="31" t="s">
        <v>15</v>
      </c>
      <c r="J7" s="32" t="s">
        <v>15</v>
      </c>
      <c r="K7" s="33" t="s">
        <v>16</v>
      </c>
    </row>
    <row r="8" spans="2:14" x14ac:dyDescent="0.2">
      <c r="B8" s="28" t="s">
        <v>17</v>
      </c>
      <c r="C8" s="29"/>
      <c r="D8" s="29"/>
      <c r="E8" s="30"/>
      <c r="F8" s="34" t="s">
        <v>0</v>
      </c>
      <c r="G8" s="32"/>
      <c r="H8" s="33" t="s">
        <v>18</v>
      </c>
      <c r="I8" s="34" t="s">
        <v>0</v>
      </c>
      <c r="J8" s="32" t="s">
        <v>13</v>
      </c>
      <c r="K8" s="33" t="s">
        <v>18</v>
      </c>
    </row>
    <row r="9" spans="2:14" x14ac:dyDescent="0.2">
      <c r="B9" s="35"/>
      <c r="C9" s="17"/>
      <c r="D9" s="17"/>
      <c r="E9" s="36"/>
      <c r="F9" s="37" t="s">
        <v>19</v>
      </c>
      <c r="G9" s="38" t="s">
        <v>20</v>
      </c>
      <c r="H9" s="39" t="s">
        <v>21</v>
      </c>
      <c r="I9" s="37" t="s">
        <v>22</v>
      </c>
      <c r="J9" s="38" t="s">
        <v>23</v>
      </c>
      <c r="K9" s="39" t="s">
        <v>24</v>
      </c>
    </row>
    <row r="10" spans="2:14" x14ac:dyDescent="0.2">
      <c r="B10" s="40"/>
      <c r="C10" s="10" t="s">
        <v>25</v>
      </c>
      <c r="D10" s="10"/>
      <c r="E10" s="40"/>
      <c r="F10" s="10"/>
      <c r="G10" s="40"/>
      <c r="H10" s="40"/>
      <c r="I10" s="10"/>
      <c r="J10" s="40"/>
      <c r="K10" s="40"/>
    </row>
    <row r="11" spans="2:14" x14ac:dyDescent="0.2">
      <c r="B11" s="41" t="s">
        <v>26</v>
      </c>
      <c r="C11" s="10"/>
      <c r="D11" s="42" t="s">
        <v>27</v>
      </c>
      <c r="E11" s="43">
        <v>1</v>
      </c>
      <c r="F11" s="360">
        <v>985</v>
      </c>
      <c r="G11" s="44">
        <v>745</v>
      </c>
      <c r="H11" s="355">
        <f>IF(AND(G11&gt; 0,F11&gt;0,F11&lt;=G11*6),F11/G11*100-100,"-")</f>
        <v>32.214765100671144</v>
      </c>
      <c r="I11" s="360">
        <v>5652</v>
      </c>
      <c r="J11" s="44">
        <v>6243</v>
      </c>
      <c r="K11" s="355">
        <f t="shared" ref="K11:K23" si="0">IF(AND(J11&gt; 0,I11&gt;0,I11&lt;=J11*6),I11/J11*100-100,"-")</f>
        <v>-9.4666025949062913</v>
      </c>
    </row>
    <row r="12" spans="2:14" x14ac:dyDescent="0.2">
      <c r="B12" s="41" t="s">
        <v>26</v>
      </c>
      <c r="C12" s="10"/>
      <c r="D12" s="42" t="s">
        <v>28</v>
      </c>
      <c r="E12" s="43">
        <v>2</v>
      </c>
      <c r="F12" s="360">
        <v>80514</v>
      </c>
      <c r="G12" s="44">
        <v>88100</v>
      </c>
      <c r="H12" s="355">
        <f>IF(AND(G12&gt; 0,F12&gt;0,F12&lt;=G12*6),F12/G12*100-100,"-")</f>
        <v>-8.6106696935300846</v>
      </c>
      <c r="I12" s="360">
        <v>635261</v>
      </c>
      <c r="J12" s="44">
        <v>730420</v>
      </c>
      <c r="K12" s="355">
        <f t="shared" si="0"/>
        <v>-13.027983899674155</v>
      </c>
    </row>
    <row r="13" spans="2:14" x14ac:dyDescent="0.2">
      <c r="B13" s="41" t="s">
        <v>26</v>
      </c>
      <c r="C13" s="10"/>
      <c r="D13" s="42" t="s">
        <v>29</v>
      </c>
      <c r="E13" s="43">
        <v>3</v>
      </c>
      <c r="F13" s="360">
        <v>10066</v>
      </c>
      <c r="G13" s="44">
        <v>5753</v>
      </c>
      <c r="H13" s="355">
        <f t="shared" ref="H13:H23" si="1">IF(AND(G13&gt; 0,F13&gt;0,F13&lt;=G13*6),F13/G13*100-100,"-")</f>
        <v>74.96958108812791</v>
      </c>
      <c r="I13" s="360">
        <v>64044</v>
      </c>
      <c r="J13" s="44">
        <v>48159</v>
      </c>
      <c r="K13" s="355">
        <f t="shared" si="0"/>
        <v>32.984488880583086</v>
      </c>
    </row>
    <row r="14" spans="2:14" x14ac:dyDescent="0.2">
      <c r="B14" s="41" t="s">
        <v>26</v>
      </c>
      <c r="C14" s="10"/>
      <c r="D14" s="42" t="s">
        <v>30</v>
      </c>
      <c r="E14" s="43">
        <v>4</v>
      </c>
      <c r="F14" s="360">
        <v>9709</v>
      </c>
      <c r="G14" s="44">
        <v>11147</v>
      </c>
      <c r="H14" s="355">
        <f t="shared" si="1"/>
        <v>-12.900331927872969</v>
      </c>
      <c r="I14" s="360">
        <v>79437</v>
      </c>
      <c r="J14" s="44">
        <v>82888</v>
      </c>
      <c r="K14" s="355">
        <f t="shared" si="0"/>
        <v>-4.1634494739890044</v>
      </c>
    </row>
    <row r="15" spans="2:14" x14ac:dyDescent="0.2">
      <c r="B15" s="41" t="s">
        <v>26</v>
      </c>
      <c r="C15" s="10"/>
      <c r="D15" s="42" t="s">
        <v>31</v>
      </c>
      <c r="E15" s="43">
        <v>5</v>
      </c>
      <c r="F15" s="360">
        <v>31679</v>
      </c>
      <c r="G15" s="44">
        <v>32900</v>
      </c>
      <c r="H15" s="355">
        <f t="shared" si="1"/>
        <v>-3.7112462006079028</v>
      </c>
      <c r="I15" s="360">
        <v>246765</v>
      </c>
      <c r="J15" s="44">
        <v>249907</v>
      </c>
      <c r="K15" s="355">
        <f t="shared" si="0"/>
        <v>-1.2572677035857254</v>
      </c>
    </row>
    <row r="16" spans="2:14" x14ac:dyDescent="0.2">
      <c r="B16" s="41" t="s">
        <v>26</v>
      </c>
      <c r="C16" s="10"/>
      <c r="D16" s="42" t="s">
        <v>32</v>
      </c>
      <c r="E16" s="43">
        <v>6</v>
      </c>
      <c r="F16" s="360">
        <v>0</v>
      </c>
      <c r="G16" s="44">
        <v>0</v>
      </c>
      <c r="H16" s="355" t="str">
        <f t="shared" si="1"/>
        <v>-</v>
      </c>
      <c r="I16" s="360">
        <v>0</v>
      </c>
      <c r="J16" s="44">
        <v>0</v>
      </c>
      <c r="K16" s="355" t="str">
        <f t="shared" si="0"/>
        <v>-</v>
      </c>
    </row>
    <row r="17" spans="2:11" x14ac:dyDescent="0.2">
      <c r="B17" s="41" t="s">
        <v>26</v>
      </c>
      <c r="C17" s="10"/>
      <c r="D17" s="42" t="s">
        <v>33</v>
      </c>
      <c r="E17" s="43">
        <v>7</v>
      </c>
      <c r="F17" s="360">
        <v>8486</v>
      </c>
      <c r="G17" s="44">
        <v>9330</v>
      </c>
      <c r="H17" s="355">
        <f t="shared" si="1"/>
        <v>-9.0460878885316163</v>
      </c>
      <c r="I17" s="360">
        <v>84896</v>
      </c>
      <c r="J17" s="44">
        <v>92131</v>
      </c>
      <c r="K17" s="355">
        <f t="shared" si="0"/>
        <v>-7.8529485189567083</v>
      </c>
    </row>
    <row r="18" spans="2:11" x14ac:dyDescent="0.2">
      <c r="B18" s="41" t="s">
        <v>26</v>
      </c>
      <c r="C18" s="10"/>
      <c r="D18" s="42" t="s">
        <v>34</v>
      </c>
      <c r="E18" s="43">
        <v>8</v>
      </c>
      <c r="F18" s="360">
        <v>3002</v>
      </c>
      <c r="G18" s="44">
        <v>2925</v>
      </c>
      <c r="H18" s="355">
        <f t="shared" si="1"/>
        <v>2.6324786324786373</v>
      </c>
      <c r="I18" s="360">
        <v>23309</v>
      </c>
      <c r="J18" s="44">
        <v>24659</v>
      </c>
      <c r="K18" s="355">
        <f t="shared" si="0"/>
        <v>-5.4746745610122076</v>
      </c>
    </row>
    <row r="19" spans="2:11" s="51" customFormat="1" ht="13.5" thickBot="1" x14ac:dyDescent="0.25">
      <c r="B19" s="47" t="s">
        <v>35</v>
      </c>
      <c r="C19" s="48" t="s">
        <v>36</v>
      </c>
      <c r="D19" s="48"/>
      <c r="E19" s="49">
        <v>9</v>
      </c>
      <c r="F19" s="50">
        <f>SUM(F11:F18)</f>
        <v>144441</v>
      </c>
      <c r="G19" s="50">
        <f>SUM(G11:G18)</f>
        <v>150900</v>
      </c>
      <c r="H19" s="384">
        <f t="shared" si="1"/>
        <v>-4.2803180914512922</v>
      </c>
      <c r="I19" s="50">
        <f>SUM(I11:I18)</f>
        <v>1139364</v>
      </c>
      <c r="J19" s="50">
        <f>SUM(J11:J18)</f>
        <v>1234407</v>
      </c>
      <c r="K19" s="384">
        <f t="shared" si="0"/>
        <v>-7.6994864740721738</v>
      </c>
    </row>
    <row r="20" spans="2:11" ht="13.5" thickTop="1" x14ac:dyDescent="0.2">
      <c r="B20" s="40"/>
      <c r="C20" s="10" t="s">
        <v>37</v>
      </c>
      <c r="D20" s="10"/>
      <c r="E20" s="40"/>
      <c r="F20" s="52"/>
      <c r="G20" s="53" t="s">
        <v>0</v>
      </c>
      <c r="H20" s="356"/>
      <c r="I20" s="52"/>
      <c r="J20" s="53" t="s">
        <v>0</v>
      </c>
      <c r="K20" s="356"/>
    </row>
    <row r="21" spans="2:11" x14ac:dyDescent="0.2">
      <c r="B21" s="40"/>
      <c r="C21" s="54"/>
      <c r="D21" s="54" t="s">
        <v>38</v>
      </c>
      <c r="E21" s="55">
        <v>10</v>
      </c>
      <c r="F21" s="56">
        <v>732</v>
      </c>
      <c r="G21" s="57">
        <v>733</v>
      </c>
      <c r="H21" s="355">
        <f t="shared" si="1"/>
        <v>-0.13642564802182733</v>
      </c>
      <c r="I21" s="56">
        <v>5216</v>
      </c>
      <c r="J21" s="57">
        <v>6070</v>
      </c>
      <c r="K21" s="355">
        <f t="shared" si="0"/>
        <v>-14.069192751235576</v>
      </c>
    </row>
    <row r="22" spans="2:11" x14ac:dyDescent="0.2">
      <c r="B22" s="40"/>
      <c r="C22" s="19" t="s">
        <v>39</v>
      </c>
      <c r="D22" s="58"/>
      <c r="E22" s="59"/>
      <c r="F22" s="60"/>
      <c r="G22" s="61"/>
      <c r="H22" s="356"/>
      <c r="I22" s="60"/>
      <c r="J22" s="61"/>
      <c r="K22" s="356"/>
    </row>
    <row r="23" spans="2:11" x14ac:dyDescent="0.2">
      <c r="B23" s="43"/>
      <c r="C23" s="35" t="s">
        <v>0</v>
      </c>
      <c r="D23" s="42" t="s">
        <v>40</v>
      </c>
      <c r="E23" s="43">
        <v>11</v>
      </c>
      <c r="F23" s="44">
        <v>181699</v>
      </c>
      <c r="G23" s="45">
        <v>144961</v>
      </c>
      <c r="H23" s="355">
        <f t="shared" si="1"/>
        <v>25.343368216278876</v>
      </c>
      <c r="I23" s="44">
        <v>1161730</v>
      </c>
      <c r="J23" s="45">
        <v>1231048</v>
      </c>
      <c r="K23" s="355">
        <f t="shared" si="0"/>
        <v>-5.6308121210545892</v>
      </c>
    </row>
    <row r="24" spans="2:11" x14ac:dyDescent="0.2">
      <c r="B24" s="63"/>
      <c r="C24" s="63"/>
      <c r="D24" s="63"/>
      <c r="E24" s="63"/>
      <c r="F24" s="64"/>
      <c r="G24" s="65"/>
      <c r="H24" s="393"/>
      <c r="I24" s="64"/>
      <c r="J24" s="65"/>
      <c r="K24" s="393"/>
    </row>
    <row r="25" spans="2:11" x14ac:dyDescent="0.2">
      <c r="B25" s="392" t="s">
        <v>295</v>
      </c>
      <c r="C25" s="63"/>
      <c r="D25" s="63"/>
      <c r="E25" s="63"/>
      <c r="F25" s="64"/>
      <c r="G25" s="65"/>
      <c r="H25" s="66"/>
      <c r="I25" s="64"/>
      <c r="J25" s="65"/>
      <c r="K25" s="66"/>
    </row>
    <row r="26" spans="2:11" x14ac:dyDescent="0.2">
      <c r="B26" s="392"/>
      <c r="C26" s="63"/>
      <c r="D26" s="63"/>
      <c r="E26" s="63"/>
      <c r="F26" s="64"/>
      <c r="G26" s="65"/>
      <c r="H26" s="66"/>
      <c r="I26" s="64"/>
      <c r="J26" s="65"/>
      <c r="K26" s="66"/>
    </row>
    <row r="27" spans="2:11" s="67" customFormat="1" x14ac:dyDescent="0.2">
      <c r="B27" s="67" t="s">
        <v>41</v>
      </c>
    </row>
    <row r="28" spans="2:11" s="67" customFormat="1" x14ac:dyDescent="0.2">
      <c r="B28" s="67" t="s">
        <v>42</v>
      </c>
    </row>
    <row r="29" spans="2:11" s="67" customFormat="1" x14ac:dyDescent="0.2">
      <c r="B29" s="67" t="s">
        <v>43</v>
      </c>
    </row>
    <row r="30" spans="2:11" hidden="1" x14ac:dyDescent="0.2"/>
  </sheetData>
  <phoneticPr fontId="0" type="noConversion"/>
  <hyperlinks>
    <hyperlink ref="K1" location="Inhalt!F15" display="Inhalt!F15"/>
  </hyperlinks>
  <printOptions horizontalCentered="1"/>
  <pageMargins left="0.19685039370078741" right="0.19685039370078741" top="0.97" bottom="0" header="0.51181102362204722" footer="0.51181102362204722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M40"/>
  <sheetViews>
    <sheetView showRowColHeaders="0" zoomScale="88" workbookViewId="0">
      <selection activeCell="D24" sqref="D24"/>
    </sheetView>
  </sheetViews>
  <sheetFormatPr baseColWidth="10" defaultColWidth="0" defaultRowHeight="12.75" zeroHeight="1" x14ac:dyDescent="0.2"/>
  <cols>
    <col min="1" max="1" width="2.7109375" style="9" customWidth="1"/>
    <col min="2" max="2" width="3.5703125" style="9" customWidth="1"/>
    <col min="3" max="3" width="6" style="9" customWidth="1"/>
    <col min="4" max="4" width="27.140625" style="9" customWidth="1"/>
    <col min="5" max="5" width="3" style="9" customWidth="1"/>
    <col min="6" max="11" width="13.140625" style="9" customWidth="1"/>
    <col min="12" max="246" width="0" style="9" hidden="1" customWidth="1"/>
    <col min="247" max="247" width="12.140625" style="9" hidden="1" customWidth="1"/>
    <col min="248" max="248" width="2.140625" style="9" customWidth="1"/>
    <col min="249" max="16384" width="0" style="9" hidden="1"/>
  </cols>
  <sheetData>
    <row r="1" spans="2:14" ht="15.75" x14ac:dyDescent="0.25">
      <c r="B1" s="354" t="s">
        <v>369</v>
      </c>
      <c r="C1" s="68"/>
      <c r="D1" s="6"/>
      <c r="E1" s="6"/>
      <c r="F1" s="6"/>
      <c r="G1" s="7"/>
      <c r="H1" s="6"/>
      <c r="I1" s="6"/>
      <c r="J1" s="6"/>
      <c r="K1" s="476" t="str">
        <f>INDEX(rP1.Inhalte,22,1)</f>
        <v>zurück zum Inhaltsverzeichnis</v>
      </c>
      <c r="M1"/>
      <c r="N1"/>
    </row>
    <row r="2" spans="2:14" ht="7.5" customHeight="1" x14ac:dyDescent="0.25">
      <c r="B2" s="10"/>
      <c r="C2" s="11"/>
      <c r="G2" s="12"/>
      <c r="I2" s="13"/>
      <c r="K2" s="14"/>
    </row>
    <row r="3" spans="2:14" x14ac:dyDescent="0.2">
      <c r="B3" s="69" t="s">
        <v>44</v>
      </c>
      <c r="C3" s="69"/>
      <c r="D3" s="69"/>
      <c r="E3" s="69"/>
      <c r="F3" s="69"/>
      <c r="G3" s="69"/>
      <c r="I3" s="70"/>
      <c r="K3" s="16" t="s">
        <v>7</v>
      </c>
    </row>
    <row r="4" spans="2:14" ht="7.5" customHeight="1" x14ac:dyDescent="0.2">
      <c r="B4" s="10"/>
      <c r="C4" s="17"/>
      <c r="D4" s="17"/>
      <c r="E4" s="17"/>
      <c r="F4" s="18"/>
      <c r="G4" s="18"/>
      <c r="H4" s="18"/>
      <c r="I4" s="18"/>
      <c r="J4" s="18"/>
      <c r="K4" s="18"/>
    </row>
    <row r="5" spans="2:14" x14ac:dyDescent="0.2">
      <c r="B5" s="19"/>
      <c r="C5" s="20"/>
      <c r="D5" s="20"/>
      <c r="E5" s="21"/>
      <c r="F5" s="22" t="s">
        <v>0</v>
      </c>
      <c r="G5" s="23" t="s">
        <v>0</v>
      </c>
      <c r="H5" s="24" t="s">
        <v>0</v>
      </c>
      <c r="I5" s="25" t="s">
        <v>8</v>
      </c>
      <c r="J5" s="26"/>
      <c r="K5" s="27"/>
      <c r="L5" s="376"/>
    </row>
    <row r="6" spans="2:14" x14ac:dyDescent="0.2">
      <c r="B6" s="28"/>
      <c r="C6" s="29"/>
      <c r="D6" s="29" t="s">
        <v>9</v>
      </c>
      <c r="E6" s="30" t="s">
        <v>0</v>
      </c>
      <c r="F6" s="31" t="s">
        <v>10</v>
      </c>
      <c r="G6" s="32" t="s">
        <v>10</v>
      </c>
      <c r="H6" s="33" t="s">
        <v>11</v>
      </c>
      <c r="I6" s="22" t="s">
        <v>12</v>
      </c>
      <c r="J6" s="32" t="s">
        <v>12</v>
      </c>
      <c r="K6" s="33" t="s">
        <v>11</v>
      </c>
      <c r="L6" s="376"/>
    </row>
    <row r="7" spans="2:14" x14ac:dyDescent="0.2">
      <c r="B7" s="28"/>
      <c r="C7" s="29"/>
      <c r="D7" s="29"/>
      <c r="E7" s="30"/>
      <c r="F7" s="31" t="s">
        <v>0</v>
      </c>
      <c r="G7" s="32" t="s">
        <v>13</v>
      </c>
      <c r="H7" s="33" t="s">
        <v>14</v>
      </c>
      <c r="I7" s="31" t="s">
        <v>15</v>
      </c>
      <c r="J7" s="32" t="s">
        <v>15</v>
      </c>
      <c r="K7" s="33" t="s">
        <v>16</v>
      </c>
      <c r="L7" s="376"/>
    </row>
    <row r="8" spans="2:14" x14ac:dyDescent="0.2">
      <c r="B8" s="28" t="s">
        <v>17</v>
      </c>
      <c r="C8" s="29"/>
      <c r="D8" s="29"/>
      <c r="E8" s="30"/>
      <c r="F8" s="34" t="s">
        <v>0</v>
      </c>
      <c r="G8" s="32"/>
      <c r="H8" s="33" t="s">
        <v>18</v>
      </c>
      <c r="I8" s="34" t="s">
        <v>0</v>
      </c>
      <c r="J8" s="32" t="s">
        <v>13</v>
      </c>
      <c r="K8" s="33" t="s">
        <v>18</v>
      </c>
      <c r="L8" s="376"/>
    </row>
    <row r="9" spans="2:14" x14ac:dyDescent="0.2">
      <c r="B9" s="35"/>
      <c r="C9" s="17"/>
      <c r="D9" s="17"/>
      <c r="E9" s="36"/>
      <c r="F9" s="37" t="s">
        <v>19</v>
      </c>
      <c r="G9" s="38" t="s">
        <v>20</v>
      </c>
      <c r="H9" s="39" t="s">
        <v>21</v>
      </c>
      <c r="I9" s="37" t="s">
        <v>22</v>
      </c>
      <c r="J9" s="38" t="s">
        <v>23</v>
      </c>
      <c r="K9" s="39" t="s">
        <v>24</v>
      </c>
      <c r="L9" s="376"/>
    </row>
    <row r="10" spans="2:14" x14ac:dyDescent="0.2">
      <c r="B10" s="40"/>
      <c r="C10" s="10" t="s">
        <v>45</v>
      </c>
      <c r="D10" s="10"/>
      <c r="E10" s="41"/>
      <c r="F10" s="10"/>
      <c r="G10" s="40"/>
      <c r="H10" s="40"/>
      <c r="I10" s="10"/>
      <c r="J10" s="40"/>
      <c r="K10" s="40"/>
      <c r="L10" s="376"/>
    </row>
    <row r="11" spans="2:14" x14ac:dyDescent="0.2">
      <c r="B11" s="41" t="s">
        <v>26</v>
      </c>
      <c r="C11" s="10"/>
      <c r="D11" s="493" t="s">
        <v>365</v>
      </c>
      <c r="E11" s="71">
        <v>1</v>
      </c>
      <c r="F11" s="44">
        <v>1673582</v>
      </c>
      <c r="G11" s="45">
        <v>2557895</v>
      </c>
      <c r="H11" s="355">
        <f t="shared" ref="H11:H26" si="0">IF(AND(G11&gt; 0,F11&gt;0,F11&lt;=G11*6),F11/G11*100-100,"-")</f>
        <v>-34.571903850627166</v>
      </c>
      <c r="I11" s="44">
        <v>17216876</v>
      </c>
      <c r="J11" s="45">
        <v>17620058</v>
      </c>
      <c r="K11" s="355">
        <f t="shared" ref="K11:K26" si="1">IF(AND(J11&gt; 0,I11&gt;0,I11&lt;=J11*6),I11/J11*100-100,"-")</f>
        <v>-2.2881990513311621</v>
      </c>
      <c r="L11" s="376"/>
    </row>
    <row r="12" spans="2:14" x14ac:dyDescent="0.2">
      <c r="B12" s="41" t="s">
        <v>26</v>
      </c>
      <c r="C12" s="10"/>
      <c r="D12" s="493" t="s">
        <v>366</v>
      </c>
      <c r="E12" s="71">
        <v>2</v>
      </c>
      <c r="F12" s="44">
        <v>1156237</v>
      </c>
      <c r="G12" s="45">
        <v>833081</v>
      </c>
      <c r="H12" s="355">
        <f t="shared" si="0"/>
        <v>38.79046575303002</v>
      </c>
      <c r="I12" s="44">
        <v>7559728</v>
      </c>
      <c r="J12" s="45">
        <v>6743705</v>
      </c>
      <c r="K12" s="355">
        <f t="shared" si="1"/>
        <v>12.100514479800054</v>
      </c>
      <c r="L12" s="376"/>
    </row>
    <row r="13" spans="2:14" x14ac:dyDescent="0.2">
      <c r="B13" s="41" t="s">
        <v>26</v>
      </c>
      <c r="C13" s="10"/>
      <c r="D13" s="493" t="s">
        <v>367</v>
      </c>
      <c r="E13" s="71">
        <v>3</v>
      </c>
      <c r="F13" s="44">
        <v>726199</v>
      </c>
      <c r="G13" s="45">
        <v>748893</v>
      </c>
      <c r="H13" s="355">
        <f t="shared" si="0"/>
        <v>-3.0303394476914605</v>
      </c>
      <c r="I13" s="44">
        <v>5981102</v>
      </c>
      <c r="J13" s="45">
        <v>5618332</v>
      </c>
      <c r="K13" s="355">
        <f t="shared" si="1"/>
        <v>6.4568985955262121</v>
      </c>
      <c r="L13" s="376"/>
    </row>
    <row r="14" spans="2:14" x14ac:dyDescent="0.2">
      <c r="B14" s="41" t="s">
        <v>26</v>
      </c>
      <c r="C14" s="10"/>
      <c r="D14" s="493" t="s">
        <v>368</v>
      </c>
      <c r="E14" s="71">
        <v>4</v>
      </c>
      <c r="F14" s="44">
        <v>451062</v>
      </c>
      <c r="G14" s="45">
        <v>359131</v>
      </c>
      <c r="H14" s="355">
        <f t="shared" si="0"/>
        <v>25.598180051290484</v>
      </c>
      <c r="I14" s="44">
        <v>4887564</v>
      </c>
      <c r="J14" s="45">
        <v>5100406</v>
      </c>
      <c r="K14" s="355">
        <f t="shared" si="1"/>
        <v>-4.1730403422786395</v>
      </c>
      <c r="L14" s="376"/>
    </row>
    <row r="15" spans="2:14" x14ac:dyDescent="0.2">
      <c r="B15" s="41" t="s">
        <v>26</v>
      </c>
      <c r="C15" s="10"/>
      <c r="D15" s="493"/>
      <c r="E15" s="71">
        <v>5</v>
      </c>
      <c r="F15" s="44">
        <v>0</v>
      </c>
      <c r="G15" s="45">
        <v>0</v>
      </c>
      <c r="H15" s="355" t="str">
        <f t="shared" si="0"/>
        <v>-</v>
      </c>
      <c r="I15" s="44">
        <v>0</v>
      </c>
      <c r="J15" s="45">
        <v>0</v>
      </c>
      <c r="K15" s="355" t="str">
        <f t="shared" si="1"/>
        <v>-</v>
      </c>
      <c r="L15" s="376"/>
    </row>
    <row r="16" spans="2:14" x14ac:dyDescent="0.2">
      <c r="B16" s="41" t="s">
        <v>26</v>
      </c>
      <c r="C16" s="10"/>
      <c r="D16" s="493"/>
      <c r="E16" s="71">
        <v>6</v>
      </c>
      <c r="F16" s="44">
        <v>0</v>
      </c>
      <c r="G16" s="45">
        <v>0</v>
      </c>
      <c r="H16" s="355" t="str">
        <f t="shared" si="0"/>
        <v>-</v>
      </c>
      <c r="I16" s="44">
        <v>0</v>
      </c>
      <c r="J16" s="45">
        <v>0</v>
      </c>
      <c r="K16" s="355" t="str">
        <f t="shared" si="1"/>
        <v>-</v>
      </c>
      <c r="L16" s="376"/>
    </row>
    <row r="17" spans="1:12" x14ac:dyDescent="0.2">
      <c r="B17" s="41" t="s">
        <v>26</v>
      </c>
      <c r="C17" s="10"/>
      <c r="D17" s="493"/>
      <c r="E17" s="71">
        <v>7</v>
      </c>
      <c r="F17" s="44">
        <v>0</v>
      </c>
      <c r="G17" s="45">
        <v>0</v>
      </c>
      <c r="H17" s="355" t="str">
        <f t="shared" si="0"/>
        <v>-</v>
      </c>
      <c r="I17" s="44">
        <v>0</v>
      </c>
      <c r="J17" s="45">
        <v>0</v>
      </c>
      <c r="K17" s="355" t="str">
        <f t="shared" si="1"/>
        <v>-</v>
      </c>
      <c r="L17" s="376"/>
    </row>
    <row r="18" spans="1:12" x14ac:dyDescent="0.2">
      <c r="B18" s="41" t="s">
        <v>26</v>
      </c>
      <c r="C18" s="10"/>
      <c r="D18" s="493"/>
      <c r="E18" s="71">
        <v>8</v>
      </c>
      <c r="F18" s="44">
        <v>0</v>
      </c>
      <c r="G18" s="45">
        <v>0</v>
      </c>
      <c r="H18" s="355" t="str">
        <f t="shared" si="0"/>
        <v>-</v>
      </c>
      <c r="I18" s="44">
        <v>0</v>
      </c>
      <c r="J18" s="45">
        <v>0</v>
      </c>
      <c r="K18" s="355" t="str">
        <f t="shared" si="1"/>
        <v>-</v>
      </c>
      <c r="L18" s="376"/>
    </row>
    <row r="19" spans="1:12" x14ac:dyDescent="0.2">
      <c r="B19" s="41" t="s">
        <v>26</v>
      </c>
      <c r="C19" s="10"/>
      <c r="D19" s="493"/>
      <c r="E19" s="71">
        <v>9</v>
      </c>
      <c r="F19" s="44">
        <v>0</v>
      </c>
      <c r="G19" s="45">
        <v>0</v>
      </c>
      <c r="H19" s="355" t="str">
        <f t="shared" si="0"/>
        <v>-</v>
      </c>
      <c r="I19" s="44">
        <v>0</v>
      </c>
      <c r="J19" s="45">
        <v>0</v>
      </c>
      <c r="K19" s="355" t="str">
        <f t="shared" si="1"/>
        <v>-</v>
      </c>
      <c r="L19" s="376"/>
    </row>
    <row r="20" spans="1:12" x14ac:dyDescent="0.2">
      <c r="B20" s="41" t="s">
        <v>26</v>
      </c>
      <c r="C20" s="10"/>
      <c r="D20" s="493"/>
      <c r="E20" s="71">
        <v>10</v>
      </c>
      <c r="F20" s="44">
        <v>0</v>
      </c>
      <c r="G20" s="45">
        <v>0</v>
      </c>
      <c r="H20" s="355" t="str">
        <f t="shared" si="0"/>
        <v>-</v>
      </c>
      <c r="I20" s="44">
        <v>0</v>
      </c>
      <c r="J20" s="45">
        <v>0</v>
      </c>
      <c r="K20" s="355" t="str">
        <f t="shared" si="1"/>
        <v>-</v>
      </c>
      <c r="L20" s="376"/>
    </row>
    <row r="21" spans="1:12" x14ac:dyDescent="0.2">
      <c r="B21" s="41" t="s">
        <v>26</v>
      </c>
      <c r="C21" s="10"/>
      <c r="D21" s="493" t="s">
        <v>194</v>
      </c>
      <c r="E21" s="71">
        <v>11</v>
      </c>
      <c r="F21" s="44">
        <v>3063144</v>
      </c>
      <c r="G21" s="45">
        <v>2528453</v>
      </c>
      <c r="H21" s="355">
        <f t="shared" si="0"/>
        <v>21.14696219387902</v>
      </c>
      <c r="I21" s="44">
        <v>22252073</v>
      </c>
      <c r="J21" s="45">
        <v>16867317</v>
      </c>
      <c r="K21" s="355">
        <f t="shared" si="1"/>
        <v>31.924199918694853</v>
      </c>
      <c r="L21" s="376"/>
    </row>
    <row r="22" spans="1:12" x14ac:dyDescent="0.2">
      <c r="B22" s="41" t="s">
        <v>26</v>
      </c>
      <c r="C22" s="10"/>
      <c r="D22" s="493"/>
      <c r="E22" s="71">
        <v>12</v>
      </c>
      <c r="F22" s="44">
        <v>0</v>
      </c>
      <c r="G22" s="45">
        <v>0</v>
      </c>
      <c r="H22" s="355" t="str">
        <f t="shared" si="0"/>
        <v>-</v>
      </c>
      <c r="I22" s="44">
        <v>0</v>
      </c>
      <c r="J22" s="45">
        <v>0</v>
      </c>
      <c r="K22" s="355" t="str">
        <f t="shared" si="1"/>
        <v>-</v>
      </c>
      <c r="L22" s="376"/>
    </row>
    <row r="23" spans="1:12" x14ac:dyDescent="0.2">
      <c r="B23" s="41" t="s">
        <v>26</v>
      </c>
      <c r="C23" s="10"/>
      <c r="D23" s="493"/>
      <c r="E23" s="71">
        <v>13</v>
      </c>
      <c r="F23" s="44">
        <v>0</v>
      </c>
      <c r="G23" s="45">
        <v>0</v>
      </c>
      <c r="H23" s="355" t="str">
        <f t="shared" si="0"/>
        <v>-</v>
      </c>
      <c r="I23" s="44">
        <v>0</v>
      </c>
      <c r="J23" s="45">
        <v>0</v>
      </c>
      <c r="K23" s="355" t="str">
        <f t="shared" si="1"/>
        <v>-</v>
      </c>
      <c r="L23" s="376"/>
    </row>
    <row r="24" spans="1:12" x14ac:dyDescent="0.2">
      <c r="B24" s="41" t="s">
        <v>26</v>
      </c>
      <c r="C24" s="10"/>
      <c r="D24" s="493"/>
      <c r="E24" s="71">
        <v>14</v>
      </c>
      <c r="F24" s="44">
        <v>0</v>
      </c>
      <c r="G24" s="45">
        <v>0</v>
      </c>
      <c r="H24" s="355" t="str">
        <f t="shared" si="0"/>
        <v>-</v>
      </c>
      <c r="I24" s="44">
        <v>0</v>
      </c>
      <c r="J24" s="45">
        <v>0</v>
      </c>
      <c r="K24" s="355" t="str">
        <f t="shared" si="1"/>
        <v>-</v>
      </c>
      <c r="L24" s="376"/>
    </row>
    <row r="25" spans="1:12" x14ac:dyDescent="0.2">
      <c r="B25" s="41" t="s">
        <v>26</v>
      </c>
      <c r="C25" s="10"/>
      <c r="D25" s="493"/>
      <c r="E25" s="71">
        <v>15</v>
      </c>
      <c r="F25" s="44">
        <v>0</v>
      </c>
      <c r="G25" s="45">
        <v>0</v>
      </c>
      <c r="H25" s="355" t="str">
        <f t="shared" si="0"/>
        <v>-</v>
      </c>
      <c r="I25" s="44">
        <v>0</v>
      </c>
      <c r="J25" s="45">
        <v>0</v>
      </c>
      <c r="K25" s="355" t="str">
        <f t="shared" si="1"/>
        <v>-</v>
      </c>
      <c r="L25" s="376"/>
    </row>
    <row r="26" spans="1:12" x14ac:dyDescent="0.2">
      <c r="B26" s="41" t="s">
        <v>26</v>
      </c>
      <c r="C26" s="10"/>
      <c r="D26" s="493"/>
      <c r="E26" s="71">
        <v>16</v>
      </c>
      <c r="F26" s="44">
        <v>0</v>
      </c>
      <c r="G26" s="45">
        <v>0</v>
      </c>
      <c r="H26" s="355" t="str">
        <f t="shared" si="0"/>
        <v>-</v>
      </c>
      <c r="I26" s="44">
        <v>0</v>
      </c>
      <c r="J26" s="45">
        <v>0</v>
      </c>
      <c r="K26" s="355" t="str">
        <f t="shared" si="1"/>
        <v>-</v>
      </c>
      <c r="L26" s="376"/>
    </row>
    <row r="27" spans="1:12" x14ac:dyDescent="0.2">
      <c r="B27" s="41" t="s">
        <v>26</v>
      </c>
      <c r="C27" s="10"/>
      <c r="D27" s="42"/>
      <c r="E27" s="71">
        <v>17</v>
      </c>
      <c r="F27" s="44">
        <v>0</v>
      </c>
      <c r="G27" s="45">
        <v>0</v>
      </c>
      <c r="H27" s="355" t="str">
        <f t="shared" ref="H27:H36" si="2">IF(AND(G27&gt; 0,F27&gt;0,F27&lt;=G27*6),F27/G27*100-100,"-")</f>
        <v>-</v>
      </c>
      <c r="I27" s="44">
        <v>0</v>
      </c>
      <c r="J27" s="45">
        <v>0</v>
      </c>
      <c r="K27" s="355" t="str">
        <f t="shared" ref="K27:K36" si="3">IF(AND(J27&gt; 0,I27&gt;0,I27&lt;=J27*6),I27/J27*100-100,"-")</f>
        <v>-</v>
      </c>
      <c r="L27" s="376"/>
    </row>
    <row r="28" spans="1:12" x14ac:dyDescent="0.2">
      <c r="B28" s="41" t="s">
        <v>26</v>
      </c>
      <c r="C28" s="10"/>
      <c r="D28" s="42"/>
      <c r="E28" s="71">
        <v>18</v>
      </c>
      <c r="F28" s="44">
        <v>0</v>
      </c>
      <c r="G28" s="45">
        <v>0</v>
      </c>
      <c r="H28" s="355" t="str">
        <f t="shared" si="2"/>
        <v>-</v>
      </c>
      <c r="I28" s="44">
        <v>0</v>
      </c>
      <c r="J28" s="45">
        <v>0</v>
      </c>
      <c r="K28" s="355" t="str">
        <f t="shared" si="3"/>
        <v>-</v>
      </c>
      <c r="L28" s="376"/>
    </row>
    <row r="29" spans="1:12" x14ac:dyDescent="0.2">
      <c r="B29" s="41" t="s">
        <v>26</v>
      </c>
      <c r="C29" s="10"/>
      <c r="D29" s="42"/>
      <c r="E29" s="38">
        <v>19</v>
      </c>
      <c r="F29" s="44">
        <v>0</v>
      </c>
      <c r="G29" s="45">
        <v>0</v>
      </c>
      <c r="H29" s="355" t="str">
        <f t="shared" si="2"/>
        <v>-</v>
      </c>
      <c r="I29" s="44">
        <v>0</v>
      </c>
      <c r="J29" s="45">
        <v>0</v>
      </c>
      <c r="K29" s="355" t="str">
        <f t="shared" si="3"/>
        <v>-</v>
      </c>
      <c r="L29" s="376"/>
    </row>
    <row r="30" spans="1:12" s="51" customFormat="1" x14ac:dyDescent="0.2">
      <c r="A30" s="9"/>
      <c r="B30" s="72" t="s">
        <v>35</v>
      </c>
      <c r="C30" s="73" t="s">
        <v>46</v>
      </c>
      <c r="D30" s="73"/>
      <c r="E30" s="74">
        <v>20</v>
      </c>
      <c r="F30" s="75">
        <v>7070224</v>
      </c>
      <c r="G30" s="75">
        <v>7027453</v>
      </c>
      <c r="H30" s="357">
        <f t="shared" si="2"/>
        <v>0.60862733624828991</v>
      </c>
      <c r="I30" s="75">
        <v>57897343</v>
      </c>
      <c r="J30" s="75">
        <v>51949818</v>
      </c>
      <c r="K30" s="357">
        <f t="shared" si="3"/>
        <v>11.448596412792057</v>
      </c>
    </row>
    <row r="31" spans="1:12" x14ac:dyDescent="0.2">
      <c r="B31" s="76" t="s">
        <v>26</v>
      </c>
      <c r="C31" s="77" t="s">
        <v>47</v>
      </c>
      <c r="D31" s="78"/>
      <c r="E31" s="79">
        <v>21</v>
      </c>
      <c r="F31" s="80">
        <v>0</v>
      </c>
      <c r="G31" s="45">
        <v>0</v>
      </c>
      <c r="H31" s="355" t="str">
        <f t="shared" si="2"/>
        <v>-</v>
      </c>
      <c r="I31" s="80">
        <v>0</v>
      </c>
      <c r="J31" s="45">
        <v>0</v>
      </c>
      <c r="K31" s="355" t="str">
        <f t="shared" si="3"/>
        <v>-</v>
      </c>
    </row>
    <row r="32" spans="1:12" x14ac:dyDescent="0.2">
      <c r="B32" s="76" t="s">
        <v>26</v>
      </c>
      <c r="C32" s="77" t="s">
        <v>48</v>
      </c>
      <c r="D32" s="78"/>
      <c r="E32" s="79">
        <v>22</v>
      </c>
      <c r="F32" s="80">
        <v>181699</v>
      </c>
      <c r="G32" s="80">
        <v>144961</v>
      </c>
      <c r="H32" s="355">
        <f t="shared" si="2"/>
        <v>25.343368216278876</v>
      </c>
      <c r="I32" s="80">
        <v>1161730</v>
      </c>
      <c r="J32" s="80">
        <v>1231048</v>
      </c>
      <c r="K32" s="355">
        <f t="shared" si="3"/>
        <v>-5.6308121210545892</v>
      </c>
    </row>
    <row r="33" spans="1:11" x14ac:dyDescent="0.2">
      <c r="B33" s="76" t="s">
        <v>49</v>
      </c>
      <c r="C33" s="77" t="s">
        <v>50</v>
      </c>
      <c r="D33" s="78"/>
      <c r="E33" s="79">
        <v>23</v>
      </c>
      <c r="F33" s="80">
        <v>0</v>
      </c>
      <c r="G33" s="80">
        <v>0</v>
      </c>
      <c r="H33" s="355" t="str">
        <f t="shared" si="2"/>
        <v>-</v>
      </c>
      <c r="I33" s="80">
        <v>94633</v>
      </c>
      <c r="J33" s="80">
        <v>0</v>
      </c>
      <c r="K33" s="355" t="str">
        <f t="shared" si="3"/>
        <v>-</v>
      </c>
    </row>
    <row r="34" spans="1:11" s="51" customFormat="1" x14ac:dyDescent="0.2">
      <c r="A34" s="9"/>
      <c r="B34" s="81" t="s">
        <v>35</v>
      </c>
      <c r="C34" s="82" t="s">
        <v>51</v>
      </c>
      <c r="D34" s="83"/>
      <c r="E34" s="74">
        <v>24</v>
      </c>
      <c r="F34" s="75">
        <f>F30+F31+F32-F33</f>
        <v>7251923</v>
      </c>
      <c r="G34" s="75">
        <f>G30+G31+G32-G33</f>
        <v>7172414</v>
      </c>
      <c r="H34" s="357">
        <f t="shared" si="2"/>
        <v>1.1085389103306085</v>
      </c>
      <c r="I34" s="75">
        <f>I30+I31+I32-I33</f>
        <v>58964440</v>
      </c>
      <c r="J34" s="75">
        <f>J30+J31+J32-J33</f>
        <v>53180866</v>
      </c>
      <c r="K34" s="357">
        <f t="shared" si="3"/>
        <v>10.875291124443137</v>
      </c>
    </row>
    <row r="35" spans="1:11" x14ac:dyDescent="0.2">
      <c r="B35" s="84" t="s">
        <v>26</v>
      </c>
      <c r="C35" s="500" t="s">
        <v>356</v>
      </c>
      <c r="D35" s="78"/>
      <c r="E35" s="79">
        <v>25</v>
      </c>
      <c r="F35" s="80">
        <f>F36-F34</f>
        <v>7240</v>
      </c>
      <c r="G35" s="80">
        <f>G36-G34</f>
        <v>13</v>
      </c>
      <c r="H35" s="382" t="s">
        <v>49</v>
      </c>
      <c r="I35" s="80">
        <f>I36-I34</f>
        <v>37741</v>
      </c>
      <c r="J35" s="80">
        <f>J36-J34</f>
        <v>-370</v>
      </c>
      <c r="K35" s="382" t="s">
        <v>49</v>
      </c>
    </row>
    <row r="36" spans="1:11" s="51" customFormat="1" x14ac:dyDescent="0.2">
      <c r="A36" s="9"/>
      <c r="B36" s="85" t="s">
        <v>35</v>
      </c>
      <c r="C36" s="82" t="s">
        <v>52</v>
      </c>
      <c r="D36" s="83"/>
      <c r="E36" s="74">
        <v>26</v>
      </c>
      <c r="F36" s="75">
        <v>7259163</v>
      </c>
      <c r="G36" s="75">
        <v>7172427</v>
      </c>
      <c r="H36" s="357">
        <f t="shared" si="2"/>
        <v>1.209297773264197</v>
      </c>
      <c r="I36" s="75">
        <v>59002181</v>
      </c>
      <c r="J36" s="75">
        <v>53180496</v>
      </c>
      <c r="K36" s="357">
        <f t="shared" si="3"/>
        <v>10.947030279672447</v>
      </c>
    </row>
    <row r="37" spans="1:11" ht="7.5" customHeight="1" x14ac:dyDescent="0.2">
      <c r="B37" s="63"/>
      <c r="C37" s="63"/>
      <c r="D37" s="63"/>
      <c r="E37" s="63"/>
      <c r="F37" s="64"/>
      <c r="G37" s="65"/>
      <c r="H37" s="66"/>
      <c r="I37" s="64"/>
      <c r="J37" s="65"/>
      <c r="K37" s="66"/>
    </row>
    <row r="38" spans="1:11" s="67" customFormat="1" x14ac:dyDescent="0.2">
      <c r="A38" s="9"/>
    </row>
    <row r="39" spans="1:11" s="67" customFormat="1" x14ac:dyDescent="0.2">
      <c r="A39" s="9"/>
      <c r="B39" s="67" t="s">
        <v>355</v>
      </c>
    </row>
    <row r="40" spans="1:11" hidden="1" x14ac:dyDescent="0.2"/>
  </sheetData>
  <phoneticPr fontId="0" type="noConversion"/>
  <hyperlinks>
    <hyperlink ref="K1" location="Inhalt!F16" display="Inhalt!F16"/>
  </hyperlinks>
  <printOptions horizontalCentered="1"/>
  <pageMargins left="0.19685039370078741" right="0.19685039370078741" top="0.99" bottom="0" header="0.51181102300000003" footer="0.51181102300000003"/>
  <pageSetup paperSize="9" orientation="landscape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B1:N36"/>
  <sheetViews>
    <sheetView showRowColHeaders="0" zoomScale="92" workbookViewId="0">
      <selection activeCell="D24" sqref="D24"/>
    </sheetView>
  </sheetViews>
  <sheetFormatPr baseColWidth="10" defaultColWidth="0" defaultRowHeight="12.75" zeroHeight="1" x14ac:dyDescent="0.2"/>
  <cols>
    <col min="1" max="1" width="2.7109375" style="9" customWidth="1"/>
    <col min="2" max="2" width="3.5703125" style="9" customWidth="1"/>
    <col min="3" max="3" width="6" style="9" customWidth="1"/>
    <col min="4" max="4" width="27.140625" style="9" customWidth="1"/>
    <col min="5" max="5" width="3" style="9" customWidth="1"/>
    <col min="6" max="11" width="13.140625" style="9" customWidth="1"/>
    <col min="12" max="12" width="1.140625" style="9" customWidth="1"/>
    <col min="13" max="16384" width="0" style="9" hidden="1"/>
  </cols>
  <sheetData>
    <row r="1" spans="2:14" ht="15.75" x14ac:dyDescent="0.25">
      <c r="B1" s="354" t="s">
        <v>369</v>
      </c>
      <c r="C1" s="68"/>
      <c r="D1" s="6"/>
      <c r="E1" s="6"/>
      <c r="F1" s="6"/>
      <c r="G1" s="7"/>
      <c r="H1" s="6"/>
      <c r="I1" s="6"/>
      <c r="J1" s="6"/>
      <c r="K1" s="476" t="str">
        <f>INDEX(rP1.Inhalte,22,1)</f>
        <v>zurück zum Inhaltsverzeichnis</v>
      </c>
      <c r="M1"/>
      <c r="N1"/>
    </row>
    <row r="2" spans="2:14" ht="7.5" customHeight="1" x14ac:dyDescent="0.25">
      <c r="B2" s="10"/>
      <c r="C2" s="11"/>
      <c r="G2" s="12"/>
      <c r="I2" s="13"/>
      <c r="K2" s="14"/>
    </row>
    <row r="3" spans="2:14" x14ac:dyDescent="0.2">
      <c r="B3" s="15" t="s">
        <v>53</v>
      </c>
      <c r="C3" s="15"/>
      <c r="K3" s="16" t="s">
        <v>54</v>
      </c>
    </row>
    <row r="4" spans="2:14" ht="7.5" customHeight="1" x14ac:dyDescent="0.2">
      <c r="B4" s="10"/>
      <c r="C4" s="17"/>
      <c r="D4" s="17"/>
      <c r="E4" s="17"/>
      <c r="F4" s="18"/>
      <c r="G4" s="18"/>
      <c r="H4" s="18"/>
      <c r="I4" s="18"/>
      <c r="J4" s="18"/>
      <c r="K4" s="18"/>
    </row>
    <row r="5" spans="2:14" x14ac:dyDescent="0.2">
      <c r="B5" s="19"/>
      <c r="C5" s="20"/>
      <c r="D5" s="20"/>
      <c r="E5" s="21"/>
      <c r="F5" s="22" t="s">
        <v>0</v>
      </c>
      <c r="G5" s="23" t="s">
        <v>0</v>
      </c>
      <c r="H5" s="24" t="s">
        <v>0</v>
      </c>
      <c r="I5" s="25" t="s">
        <v>8</v>
      </c>
      <c r="J5" s="26"/>
      <c r="K5" s="27"/>
    </row>
    <row r="6" spans="2:14" x14ac:dyDescent="0.2">
      <c r="B6" s="28"/>
      <c r="C6" s="29"/>
      <c r="D6" s="29" t="s">
        <v>9</v>
      </c>
      <c r="E6" s="30" t="s">
        <v>0</v>
      </c>
      <c r="F6" s="31" t="s">
        <v>10</v>
      </c>
      <c r="G6" s="32" t="s">
        <v>10</v>
      </c>
      <c r="H6" s="33" t="s">
        <v>11</v>
      </c>
      <c r="I6" s="22" t="s">
        <v>12</v>
      </c>
      <c r="J6" s="32" t="s">
        <v>12</v>
      </c>
      <c r="K6" s="33" t="s">
        <v>11</v>
      </c>
    </row>
    <row r="7" spans="2:14" x14ac:dyDescent="0.2">
      <c r="B7" s="28"/>
      <c r="C7" s="29"/>
      <c r="D7" s="29"/>
      <c r="E7" s="30"/>
      <c r="F7" s="31" t="s">
        <v>0</v>
      </c>
      <c r="G7" s="32" t="s">
        <v>13</v>
      </c>
      <c r="H7" s="33" t="s">
        <v>14</v>
      </c>
      <c r="I7" s="31" t="s">
        <v>15</v>
      </c>
      <c r="J7" s="32" t="s">
        <v>15</v>
      </c>
      <c r="K7" s="33" t="s">
        <v>16</v>
      </c>
    </row>
    <row r="8" spans="2:14" x14ac:dyDescent="0.2">
      <c r="B8" s="28"/>
      <c r="C8" s="29"/>
      <c r="D8" s="29"/>
      <c r="E8" s="30"/>
      <c r="F8" s="34" t="s">
        <v>0</v>
      </c>
      <c r="G8" s="32"/>
      <c r="H8" s="33" t="s">
        <v>18</v>
      </c>
      <c r="I8" s="34" t="s">
        <v>0</v>
      </c>
      <c r="J8" s="32" t="s">
        <v>13</v>
      </c>
      <c r="K8" s="33" t="s">
        <v>18</v>
      </c>
    </row>
    <row r="9" spans="2:14" x14ac:dyDescent="0.2">
      <c r="B9" s="35"/>
      <c r="C9" s="17"/>
      <c r="D9" s="17"/>
      <c r="E9" s="36"/>
      <c r="F9" s="37" t="s">
        <v>19</v>
      </c>
      <c r="G9" s="38" t="s">
        <v>20</v>
      </c>
      <c r="H9" s="39" t="s">
        <v>21</v>
      </c>
      <c r="I9" s="37" t="s">
        <v>55</v>
      </c>
      <c r="J9" s="38" t="s">
        <v>23</v>
      </c>
      <c r="K9" s="39" t="s">
        <v>24</v>
      </c>
    </row>
    <row r="10" spans="2:14" x14ac:dyDescent="0.2">
      <c r="B10" s="40"/>
      <c r="C10" s="10" t="s">
        <v>45</v>
      </c>
      <c r="D10" s="10"/>
      <c r="E10" s="41"/>
      <c r="F10" s="10"/>
      <c r="G10" s="40"/>
      <c r="H10" s="40"/>
      <c r="I10" s="10"/>
      <c r="J10" s="40"/>
      <c r="K10" s="40"/>
    </row>
    <row r="11" spans="2:14" x14ac:dyDescent="0.2">
      <c r="B11" s="41" t="s">
        <v>26</v>
      </c>
      <c r="C11" s="10"/>
      <c r="D11" s="493" t="s">
        <v>365</v>
      </c>
      <c r="E11" s="71">
        <v>1</v>
      </c>
      <c r="F11" s="377">
        <v>570.38</v>
      </c>
      <c r="G11" s="377">
        <v>410.73</v>
      </c>
      <c r="H11" s="355">
        <f>IF(AND(G11&lt;&gt;"-",F11&lt;&gt;"-"),IF((F11&lt;=G11*6),F11/G11*100-100,"-"),"-")</f>
        <v>38.869817154821902</v>
      </c>
      <c r="I11" s="377">
        <v>576.91999999999996</v>
      </c>
      <c r="J11" s="377">
        <v>380.12</v>
      </c>
      <c r="K11" s="355">
        <f>IF(AND(J11&lt;&gt;"-",I11&lt;&gt;"-"),IF((I11&lt;=J11*6),I11/J11*100-100,"-"),"-")</f>
        <v>51.773124276544223</v>
      </c>
    </row>
    <row r="12" spans="2:14" x14ac:dyDescent="0.2">
      <c r="B12" s="41" t="s">
        <v>26</v>
      </c>
      <c r="C12" s="10"/>
      <c r="D12" s="42" t="s">
        <v>366</v>
      </c>
      <c r="E12" s="71">
        <v>2</v>
      </c>
      <c r="F12" s="377">
        <v>824.47</v>
      </c>
      <c r="G12" s="377">
        <v>471.69</v>
      </c>
      <c r="H12" s="355">
        <f t="shared" ref="H12:H27" si="0">IF(AND(G12&lt;&gt;"-",F12&lt;&gt;"-"),IF((F12&lt;=G12*6),F12/G12*100-100,"-"),"-")</f>
        <v>74.790646399118089</v>
      </c>
      <c r="I12" s="377">
        <v>792.19</v>
      </c>
      <c r="J12" s="377">
        <v>437.76</v>
      </c>
      <c r="K12" s="355">
        <f t="shared" ref="K12:K27" si="1">IF(AND(J12&lt;&gt;"-",I12&lt;&gt;"-"),IF((I12&lt;=J12*6),I12/J12*100-100,"-"),"-")</f>
        <v>80.964455409356759</v>
      </c>
    </row>
    <row r="13" spans="2:14" x14ac:dyDescent="0.2">
      <c r="B13" s="41" t="s">
        <v>26</v>
      </c>
      <c r="C13" s="10"/>
      <c r="D13" s="42" t="s">
        <v>367</v>
      </c>
      <c r="E13" s="71">
        <v>3</v>
      </c>
      <c r="F13" s="377">
        <v>796.66</v>
      </c>
      <c r="G13" s="377">
        <v>487.31</v>
      </c>
      <c r="H13" s="355">
        <f t="shared" si="0"/>
        <v>63.481151628326927</v>
      </c>
      <c r="I13" s="377">
        <v>757.3</v>
      </c>
      <c r="J13" s="377">
        <v>422.26</v>
      </c>
      <c r="K13" s="355">
        <f t="shared" si="1"/>
        <v>79.34447970444748</v>
      </c>
    </row>
    <row r="14" spans="2:14" x14ac:dyDescent="0.2">
      <c r="B14" s="41" t="s">
        <v>26</v>
      </c>
      <c r="C14" s="10"/>
      <c r="D14" s="42" t="s">
        <v>368</v>
      </c>
      <c r="E14" s="71">
        <v>4</v>
      </c>
      <c r="F14" s="377">
        <v>771.77</v>
      </c>
      <c r="G14" s="377">
        <v>444.26</v>
      </c>
      <c r="H14" s="355">
        <f t="shared" si="0"/>
        <v>73.720343942736235</v>
      </c>
      <c r="I14" s="377">
        <v>755.04</v>
      </c>
      <c r="J14" s="377">
        <v>408.96</v>
      </c>
      <c r="K14" s="355">
        <f t="shared" si="1"/>
        <v>84.624413145539904</v>
      </c>
    </row>
    <row r="15" spans="2:14" x14ac:dyDescent="0.2">
      <c r="B15" s="41" t="s">
        <v>26</v>
      </c>
      <c r="C15" s="10"/>
      <c r="D15" s="42"/>
      <c r="E15" s="71">
        <v>5</v>
      </c>
      <c r="F15" s="377" t="s">
        <v>49</v>
      </c>
      <c r="G15" s="377" t="s">
        <v>49</v>
      </c>
      <c r="H15" s="355" t="str">
        <f t="shared" si="0"/>
        <v>-</v>
      </c>
      <c r="I15" s="377" t="s">
        <v>49</v>
      </c>
      <c r="J15" s="377" t="s">
        <v>49</v>
      </c>
      <c r="K15" s="355" t="str">
        <f t="shared" si="1"/>
        <v>-</v>
      </c>
    </row>
    <row r="16" spans="2:14" x14ac:dyDescent="0.2">
      <c r="B16" s="41" t="s">
        <v>26</v>
      </c>
      <c r="C16" s="10"/>
      <c r="D16" s="42"/>
      <c r="E16" s="71">
        <v>6</v>
      </c>
      <c r="F16" s="377" t="s">
        <v>49</v>
      </c>
      <c r="G16" s="377" t="s">
        <v>49</v>
      </c>
      <c r="H16" s="355" t="str">
        <f t="shared" si="0"/>
        <v>-</v>
      </c>
      <c r="I16" s="377" t="s">
        <v>49</v>
      </c>
      <c r="J16" s="377" t="s">
        <v>49</v>
      </c>
      <c r="K16" s="355" t="str">
        <f t="shared" si="1"/>
        <v>-</v>
      </c>
    </row>
    <row r="17" spans="2:11" x14ac:dyDescent="0.2">
      <c r="B17" s="41" t="s">
        <v>26</v>
      </c>
      <c r="C17" s="10"/>
      <c r="D17" s="493"/>
      <c r="E17" s="71">
        <v>7</v>
      </c>
      <c r="F17" s="377" t="s">
        <v>49</v>
      </c>
      <c r="G17" s="377" t="s">
        <v>49</v>
      </c>
      <c r="H17" s="355" t="str">
        <f t="shared" si="0"/>
        <v>-</v>
      </c>
      <c r="I17" s="377" t="s">
        <v>49</v>
      </c>
      <c r="J17" s="377" t="s">
        <v>49</v>
      </c>
      <c r="K17" s="355" t="str">
        <f t="shared" si="1"/>
        <v>-</v>
      </c>
    </row>
    <row r="18" spans="2:11" x14ac:dyDescent="0.2">
      <c r="B18" s="41" t="s">
        <v>26</v>
      </c>
      <c r="C18" s="10"/>
      <c r="D18" s="493"/>
      <c r="E18" s="71">
        <v>8</v>
      </c>
      <c r="F18" s="377" t="s">
        <v>49</v>
      </c>
      <c r="G18" s="377" t="s">
        <v>49</v>
      </c>
      <c r="H18" s="355" t="str">
        <f t="shared" si="0"/>
        <v>-</v>
      </c>
      <c r="I18" s="377" t="s">
        <v>49</v>
      </c>
      <c r="J18" s="377" t="s">
        <v>49</v>
      </c>
      <c r="K18" s="355" t="str">
        <f t="shared" si="1"/>
        <v>-</v>
      </c>
    </row>
    <row r="19" spans="2:11" x14ac:dyDescent="0.2">
      <c r="B19" s="41" t="s">
        <v>26</v>
      </c>
      <c r="C19" s="10"/>
      <c r="D19" s="42"/>
      <c r="E19" s="71">
        <v>9</v>
      </c>
      <c r="F19" s="377" t="s">
        <v>49</v>
      </c>
      <c r="G19" s="377" t="s">
        <v>49</v>
      </c>
      <c r="H19" s="355" t="str">
        <f t="shared" si="0"/>
        <v>-</v>
      </c>
      <c r="I19" s="377" t="s">
        <v>49</v>
      </c>
      <c r="J19" s="377" t="s">
        <v>49</v>
      </c>
      <c r="K19" s="355" t="str">
        <f t="shared" si="1"/>
        <v>-</v>
      </c>
    </row>
    <row r="20" spans="2:11" x14ac:dyDescent="0.2">
      <c r="B20" s="41" t="s">
        <v>26</v>
      </c>
      <c r="C20" s="10"/>
      <c r="D20" s="42"/>
      <c r="E20" s="71">
        <v>10</v>
      </c>
      <c r="F20" s="377" t="s">
        <v>49</v>
      </c>
      <c r="G20" s="377" t="s">
        <v>49</v>
      </c>
      <c r="H20" s="355" t="str">
        <f t="shared" si="0"/>
        <v>-</v>
      </c>
      <c r="I20" s="377" t="s">
        <v>49</v>
      </c>
      <c r="J20" s="377" t="s">
        <v>49</v>
      </c>
      <c r="K20" s="355" t="str">
        <f t="shared" si="1"/>
        <v>-</v>
      </c>
    </row>
    <row r="21" spans="2:11" x14ac:dyDescent="0.2">
      <c r="B21" s="41" t="s">
        <v>26</v>
      </c>
      <c r="C21" s="10"/>
      <c r="D21" s="42" t="s">
        <v>194</v>
      </c>
      <c r="E21" s="71">
        <v>11</v>
      </c>
      <c r="F21" s="377">
        <v>767.23</v>
      </c>
      <c r="G21" s="377">
        <v>450.93</v>
      </c>
      <c r="H21" s="355">
        <f t="shared" si="0"/>
        <v>70.14392477768169</v>
      </c>
      <c r="I21" s="377">
        <v>753.64</v>
      </c>
      <c r="J21" s="377">
        <v>409.39</v>
      </c>
      <c r="K21" s="355">
        <f t="shared" si="1"/>
        <v>84.088521947287433</v>
      </c>
    </row>
    <row r="22" spans="2:11" x14ac:dyDescent="0.2">
      <c r="B22" s="41" t="s">
        <v>26</v>
      </c>
      <c r="C22" s="10"/>
      <c r="D22" s="42"/>
      <c r="E22" s="71">
        <v>12</v>
      </c>
      <c r="F22" s="377" t="s">
        <v>49</v>
      </c>
      <c r="G22" s="377" t="s">
        <v>49</v>
      </c>
      <c r="H22" s="355" t="str">
        <f t="shared" si="0"/>
        <v>-</v>
      </c>
      <c r="I22" s="377" t="s">
        <v>49</v>
      </c>
      <c r="J22" s="377" t="s">
        <v>49</v>
      </c>
      <c r="K22" s="355" t="str">
        <f t="shared" si="1"/>
        <v>-</v>
      </c>
    </row>
    <row r="23" spans="2:11" x14ac:dyDescent="0.2">
      <c r="B23" s="41" t="s">
        <v>26</v>
      </c>
      <c r="C23" s="10"/>
      <c r="D23" s="42"/>
      <c r="E23" s="71">
        <v>13</v>
      </c>
      <c r="F23" s="377" t="s">
        <v>49</v>
      </c>
      <c r="G23" s="377" t="s">
        <v>49</v>
      </c>
      <c r="H23" s="355" t="str">
        <f t="shared" si="0"/>
        <v>-</v>
      </c>
      <c r="I23" s="377" t="s">
        <v>49</v>
      </c>
      <c r="J23" s="377" t="s">
        <v>49</v>
      </c>
      <c r="K23" s="355" t="str">
        <f t="shared" si="1"/>
        <v>-</v>
      </c>
    </row>
    <row r="24" spans="2:11" x14ac:dyDescent="0.2">
      <c r="B24" s="41" t="s">
        <v>26</v>
      </c>
      <c r="C24" s="10"/>
      <c r="D24" s="493"/>
      <c r="E24" s="71">
        <v>14</v>
      </c>
      <c r="F24" s="377" t="s">
        <v>49</v>
      </c>
      <c r="G24" s="377" t="s">
        <v>49</v>
      </c>
      <c r="H24" s="355" t="str">
        <f t="shared" si="0"/>
        <v>-</v>
      </c>
      <c r="I24" s="377" t="s">
        <v>49</v>
      </c>
      <c r="J24" s="377" t="s">
        <v>49</v>
      </c>
      <c r="K24" s="355" t="str">
        <f t="shared" si="1"/>
        <v>-</v>
      </c>
    </row>
    <row r="25" spans="2:11" x14ac:dyDescent="0.2">
      <c r="B25" s="41" t="s">
        <v>26</v>
      </c>
      <c r="C25" s="10"/>
      <c r="D25" s="42"/>
      <c r="E25" s="71">
        <v>15</v>
      </c>
      <c r="F25" s="377" t="s">
        <v>49</v>
      </c>
      <c r="G25" s="377" t="s">
        <v>49</v>
      </c>
      <c r="H25" s="355" t="str">
        <f t="shared" si="0"/>
        <v>-</v>
      </c>
      <c r="I25" s="377" t="s">
        <v>49</v>
      </c>
      <c r="J25" s="377" t="s">
        <v>49</v>
      </c>
      <c r="K25" s="355" t="str">
        <f t="shared" si="1"/>
        <v>-</v>
      </c>
    </row>
    <row r="26" spans="2:11" x14ac:dyDescent="0.2">
      <c r="B26" s="41" t="s">
        <v>26</v>
      </c>
      <c r="C26" s="10"/>
      <c r="D26" s="42"/>
      <c r="E26" s="71">
        <v>16</v>
      </c>
      <c r="F26" s="377" t="s">
        <v>49</v>
      </c>
      <c r="G26" s="377" t="s">
        <v>49</v>
      </c>
      <c r="H26" s="355" t="str">
        <f t="shared" si="0"/>
        <v>-</v>
      </c>
      <c r="I26" s="377" t="s">
        <v>49</v>
      </c>
      <c r="J26" s="377" t="s">
        <v>49</v>
      </c>
      <c r="K26" s="355" t="str">
        <f t="shared" si="1"/>
        <v>-</v>
      </c>
    </row>
    <row r="27" spans="2:11" x14ac:dyDescent="0.2">
      <c r="B27" s="41" t="s">
        <v>26</v>
      </c>
      <c r="C27" s="10"/>
      <c r="D27" s="42"/>
      <c r="E27" s="71">
        <v>17</v>
      </c>
      <c r="F27" s="377" t="s">
        <v>49</v>
      </c>
      <c r="G27" s="377" t="s">
        <v>49</v>
      </c>
      <c r="H27" s="355" t="str">
        <f t="shared" si="0"/>
        <v>-</v>
      </c>
      <c r="I27" s="377" t="s">
        <v>49</v>
      </c>
      <c r="J27" s="377" t="s">
        <v>49</v>
      </c>
      <c r="K27" s="355" t="str">
        <f t="shared" si="1"/>
        <v>-</v>
      </c>
    </row>
    <row r="28" spans="2:11" x14ac:dyDescent="0.2">
      <c r="B28" s="41" t="s">
        <v>26</v>
      </c>
      <c r="C28" s="10"/>
      <c r="D28" s="42"/>
      <c r="E28" s="71">
        <v>18</v>
      </c>
      <c r="F28" s="377" t="s">
        <v>49</v>
      </c>
      <c r="G28" s="377" t="s">
        <v>49</v>
      </c>
      <c r="H28" s="355" t="str">
        <f>IF(AND(G28&lt;&gt;"-",F28&lt;&gt;"-"),IF((F28&lt;=G28*6),F28/G28*100-100,"-"),"-")</f>
        <v>-</v>
      </c>
      <c r="I28" s="377" t="s">
        <v>49</v>
      </c>
      <c r="J28" s="377" t="s">
        <v>49</v>
      </c>
      <c r="K28" s="355" t="str">
        <f>IF(AND(J28&lt;&gt;"-",I28&lt;&gt;"-"),IF((I28&lt;=J28*6),I28/J28*100-100,"-"),"-")</f>
        <v>-</v>
      </c>
    </row>
    <row r="29" spans="2:11" x14ac:dyDescent="0.2">
      <c r="B29" s="41" t="s">
        <v>26</v>
      </c>
      <c r="C29" s="10"/>
      <c r="D29" s="42"/>
      <c r="E29" s="38">
        <v>19</v>
      </c>
      <c r="F29" s="377" t="s">
        <v>49</v>
      </c>
      <c r="G29" s="377" t="s">
        <v>49</v>
      </c>
      <c r="H29" s="355" t="str">
        <f>IF(AND(G29&lt;&gt;"-",F29&lt;&gt;"-"),IF((F29&lt;=G29*6),F29/G29*100-100,"-"),"-")</f>
        <v>-</v>
      </c>
      <c r="I29" s="377" t="s">
        <v>49</v>
      </c>
      <c r="J29" s="377" t="s">
        <v>49</v>
      </c>
      <c r="K29" s="355" t="str">
        <f>IF(AND(J29&lt;&gt;"-",I29&lt;&gt;"-"),IF((I29&lt;=J29*6),I29/J29*100-100,"-"),"-")</f>
        <v>-</v>
      </c>
    </row>
    <row r="30" spans="2:11" x14ac:dyDescent="0.2">
      <c r="B30" s="72" t="s">
        <v>35</v>
      </c>
      <c r="C30" s="73" t="s">
        <v>46</v>
      </c>
      <c r="D30" s="73"/>
      <c r="E30" s="74">
        <v>20</v>
      </c>
      <c r="F30" s="378">
        <v>733.31</v>
      </c>
      <c r="G30" s="378">
        <v>442.29</v>
      </c>
      <c r="H30" s="385">
        <f>IF(AND(G30&lt;&gt;"-",F30&lt;&gt;"-"),IF((F30&lt;=G30*6),F30/G30*100-100,"-"),"-")</f>
        <v>65.798458025277512</v>
      </c>
      <c r="I30" s="378">
        <v>706.62</v>
      </c>
      <c r="J30" s="378">
        <v>404.49</v>
      </c>
      <c r="K30" s="385">
        <f>IF(AND(J30&lt;&gt;"-",I30&lt;&gt;"-"),IF((I30&lt;=J30*6),I30/J30*100-100,"-"),"-")</f>
        <v>74.69405918564118</v>
      </c>
    </row>
    <row r="31" spans="2:11" x14ac:dyDescent="0.2">
      <c r="B31" s="76" t="s">
        <v>26</v>
      </c>
      <c r="C31" s="77" t="s">
        <v>47</v>
      </c>
      <c r="D31" s="78"/>
      <c r="E31" s="79">
        <v>21</v>
      </c>
      <c r="F31" s="377" t="s">
        <v>49</v>
      </c>
      <c r="G31" s="377" t="s">
        <v>49</v>
      </c>
      <c r="H31" s="355" t="str">
        <f>IF(AND(G31&lt;&gt;"-",F31&lt;&gt;"-"),IF((F31&lt;=G31*6),F31/G31*100-100,"-"),"-")</f>
        <v>-</v>
      </c>
      <c r="I31" s="377" t="s">
        <v>49</v>
      </c>
      <c r="J31" s="377" t="s">
        <v>49</v>
      </c>
      <c r="K31" s="355" t="str">
        <f>IF(AND(J31&lt;&gt;"-",I31&lt;&gt;"-"),IF((I31&lt;=J31*6),I31/J31*100-100,"-"),"-")</f>
        <v>-</v>
      </c>
    </row>
    <row r="32" spans="2:11" x14ac:dyDescent="0.2">
      <c r="B32" s="86" t="s">
        <v>35</v>
      </c>
      <c r="C32" s="82" t="s">
        <v>56</v>
      </c>
      <c r="D32" s="83"/>
      <c r="E32" s="74">
        <v>22</v>
      </c>
      <c r="F32" s="378">
        <v>733.31</v>
      </c>
      <c r="G32" s="378">
        <v>442.29</v>
      </c>
      <c r="H32" s="385">
        <f>IF(AND(G32&lt;&gt;"-",F32&lt;&gt;"-"),IF((F32&lt;=G32*6),F32/G32*100-100,"-"),"-")</f>
        <v>65.798458025277512</v>
      </c>
      <c r="I32" s="378">
        <v>706.62</v>
      </c>
      <c r="J32" s="378">
        <v>404.49</v>
      </c>
      <c r="K32" s="385">
        <f>IF(AND(J32&lt;&gt;"-",I32&lt;&gt;"-"),IF((I32&lt;=J32*6),I32/J32*100-100,"-"),"-")</f>
        <v>74.69405918564118</v>
      </c>
    </row>
    <row r="33" spans="2:11" x14ac:dyDescent="0.2">
      <c r="B33" s="63"/>
      <c r="C33" s="63"/>
      <c r="D33" s="63"/>
      <c r="E33" s="63"/>
      <c r="F33" s="64"/>
      <c r="G33" s="65"/>
      <c r="H33" s="66"/>
      <c r="I33" s="64"/>
      <c r="J33" s="65"/>
      <c r="K33" s="66"/>
    </row>
    <row r="34" spans="2:11" x14ac:dyDescent="0.2">
      <c r="B34" s="67"/>
      <c r="H34" s="67"/>
    </row>
    <row r="35" spans="2:11" x14ac:dyDescent="0.2"/>
    <row r="36" spans="2:11" hidden="1" x14ac:dyDescent="0.2"/>
  </sheetData>
  <phoneticPr fontId="0" type="noConversion"/>
  <hyperlinks>
    <hyperlink ref="K1" location="Inhalt!F17" display="Inhalt!F17"/>
  </hyperlinks>
  <printOptions horizontalCentered="1" verticalCentered="1"/>
  <pageMargins left="0.19685039370078741" right="0.19685039370078741" top="0.8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K38"/>
  <sheetViews>
    <sheetView showRowColHeaders="0" zoomScale="87" workbookViewId="0">
      <selection activeCell="K1" sqref="K1"/>
    </sheetView>
  </sheetViews>
  <sheetFormatPr baseColWidth="10" defaultColWidth="0" defaultRowHeight="12.75" zeroHeight="1" x14ac:dyDescent="0.2"/>
  <cols>
    <col min="1" max="1" width="7.7109375" style="9" customWidth="1"/>
    <col min="2" max="2" width="3.5703125" style="9" customWidth="1"/>
    <col min="3" max="3" width="2.28515625" style="9" customWidth="1"/>
    <col min="4" max="4" width="32.140625" style="9" customWidth="1"/>
    <col min="5" max="5" width="3" style="9" customWidth="1"/>
    <col min="6" max="11" width="12.5703125" style="9" customWidth="1"/>
    <col min="12" max="12" width="2.140625" style="9" customWidth="1"/>
    <col min="13" max="16384" width="0" style="9" hidden="1"/>
  </cols>
  <sheetData>
    <row r="1" spans="2:11" ht="15.75" x14ac:dyDescent="0.25">
      <c r="B1" s="354" t="s">
        <v>369</v>
      </c>
      <c r="C1" s="68"/>
      <c r="D1" s="6"/>
      <c r="E1" s="6"/>
      <c r="F1" s="6"/>
      <c r="G1" s="7"/>
      <c r="H1" s="6"/>
      <c r="I1" s="6"/>
      <c r="J1" s="6"/>
      <c r="K1" s="476" t="str">
        <f>INDEX(rP1.Inhalte,22,1)</f>
        <v>zurück zum Inhaltsverzeichnis</v>
      </c>
    </row>
    <row r="2" spans="2:11" ht="7.5" customHeight="1" x14ac:dyDescent="0.25">
      <c r="B2" s="10"/>
      <c r="C2" s="11"/>
      <c r="G2" s="12"/>
      <c r="I2" s="13"/>
      <c r="K2" s="14"/>
    </row>
    <row r="3" spans="2:11" x14ac:dyDescent="0.2">
      <c r="B3" s="15" t="s">
        <v>57</v>
      </c>
      <c r="C3" s="15"/>
      <c r="K3" s="16" t="s">
        <v>7</v>
      </c>
    </row>
    <row r="4" spans="2:11" ht="7.5" customHeight="1" x14ac:dyDescent="0.2">
      <c r="B4" s="10"/>
      <c r="C4" s="17"/>
      <c r="D4" s="17"/>
      <c r="E4" s="17"/>
      <c r="F4" s="18"/>
      <c r="G4" s="18"/>
      <c r="H4" s="18"/>
      <c r="I4" s="18"/>
      <c r="J4" s="18"/>
      <c r="K4" s="18"/>
    </row>
    <row r="5" spans="2:11" x14ac:dyDescent="0.2">
      <c r="B5" s="19"/>
      <c r="C5" s="20"/>
      <c r="D5" s="20"/>
      <c r="E5" s="21"/>
      <c r="F5" s="22" t="s">
        <v>0</v>
      </c>
      <c r="G5" s="23" t="s">
        <v>0</v>
      </c>
      <c r="H5" s="24" t="s">
        <v>0</v>
      </c>
      <c r="I5" s="25" t="s">
        <v>8</v>
      </c>
      <c r="J5" s="26"/>
      <c r="K5" s="27"/>
    </row>
    <row r="6" spans="2:11" x14ac:dyDescent="0.2">
      <c r="B6" s="28"/>
      <c r="C6" s="29"/>
      <c r="D6" s="29" t="s">
        <v>9</v>
      </c>
      <c r="E6" s="30" t="s">
        <v>0</v>
      </c>
      <c r="F6" s="31" t="s">
        <v>10</v>
      </c>
      <c r="G6" s="32" t="s">
        <v>10</v>
      </c>
      <c r="H6" s="33" t="s">
        <v>11</v>
      </c>
      <c r="I6" s="22" t="s">
        <v>12</v>
      </c>
      <c r="J6" s="32" t="s">
        <v>12</v>
      </c>
      <c r="K6" s="33" t="s">
        <v>11</v>
      </c>
    </row>
    <row r="7" spans="2:11" x14ac:dyDescent="0.2">
      <c r="B7" s="28"/>
      <c r="C7" s="29"/>
      <c r="D7" s="29"/>
      <c r="E7" s="30"/>
      <c r="F7" s="31" t="s">
        <v>0</v>
      </c>
      <c r="G7" s="32" t="s">
        <v>13</v>
      </c>
      <c r="H7" s="33" t="s">
        <v>14</v>
      </c>
      <c r="I7" s="31" t="s">
        <v>15</v>
      </c>
      <c r="J7" s="32" t="s">
        <v>15</v>
      </c>
      <c r="K7" s="33" t="s">
        <v>16</v>
      </c>
    </row>
    <row r="8" spans="2:11" x14ac:dyDescent="0.2">
      <c r="B8" s="28" t="s">
        <v>58</v>
      </c>
      <c r="C8" s="29"/>
      <c r="D8" s="29"/>
      <c r="E8" s="30"/>
      <c r="F8" s="34" t="s">
        <v>0</v>
      </c>
      <c r="G8" s="32"/>
      <c r="H8" s="33" t="s">
        <v>18</v>
      </c>
      <c r="I8" s="34" t="s">
        <v>0</v>
      </c>
      <c r="J8" s="32" t="s">
        <v>13</v>
      </c>
      <c r="K8" s="33" t="s">
        <v>18</v>
      </c>
    </row>
    <row r="9" spans="2:11" x14ac:dyDescent="0.2">
      <c r="B9" s="35"/>
      <c r="C9" s="17"/>
      <c r="D9" s="17"/>
      <c r="E9" s="36"/>
      <c r="F9" s="37" t="s">
        <v>19</v>
      </c>
      <c r="G9" s="38" t="s">
        <v>20</v>
      </c>
      <c r="H9" s="39" t="s">
        <v>21</v>
      </c>
      <c r="I9" s="37" t="s">
        <v>55</v>
      </c>
      <c r="J9" s="38" t="s">
        <v>23</v>
      </c>
      <c r="K9" s="39" t="s">
        <v>24</v>
      </c>
    </row>
    <row r="10" spans="2:11" x14ac:dyDescent="0.2">
      <c r="B10" s="87"/>
      <c r="C10" s="19"/>
      <c r="D10" s="88"/>
      <c r="E10" s="87"/>
      <c r="F10" s="10"/>
      <c r="G10" s="59"/>
      <c r="H10" s="59"/>
      <c r="I10" s="10"/>
      <c r="J10" s="59"/>
      <c r="K10" s="59"/>
    </row>
    <row r="11" spans="2:11" x14ac:dyDescent="0.2">
      <c r="B11" s="41" t="s">
        <v>26</v>
      </c>
      <c r="C11" s="89"/>
      <c r="D11" s="63" t="s">
        <v>52</v>
      </c>
      <c r="E11" s="41">
        <v>1</v>
      </c>
      <c r="F11" s="361">
        <v>7259163</v>
      </c>
      <c r="G11" s="53">
        <v>7172427</v>
      </c>
      <c r="H11" s="94">
        <f>IF(AND(G11&gt; 0,F11&gt;0,F11&lt;=G11*6),F11/G11*100-100,"-")</f>
        <v>1.209297773264197</v>
      </c>
      <c r="I11" s="361">
        <v>59002181</v>
      </c>
      <c r="J11" s="53">
        <v>53180496</v>
      </c>
      <c r="K11" s="94">
        <f>IF(AND(J11&gt; 0,I11&gt;0,I11&lt;=J11*6),I11/J11*100-100,"-")</f>
        <v>10.947030279672447</v>
      </c>
    </row>
    <row r="12" spans="2:11" x14ac:dyDescent="0.2">
      <c r="B12" s="41" t="s">
        <v>0</v>
      </c>
      <c r="C12" s="89"/>
      <c r="D12" s="42"/>
      <c r="E12" s="71" t="s">
        <v>0</v>
      </c>
      <c r="F12" s="362"/>
      <c r="G12" s="45"/>
      <c r="H12" s="90"/>
      <c r="I12" s="362"/>
      <c r="J12" s="45"/>
      <c r="K12" s="90"/>
    </row>
    <row r="13" spans="2:11" x14ac:dyDescent="0.2">
      <c r="B13" s="41" t="s">
        <v>0</v>
      </c>
      <c r="C13" s="89"/>
      <c r="D13" s="58" t="s">
        <v>59</v>
      </c>
      <c r="E13" s="87"/>
      <c r="F13" s="61"/>
      <c r="G13" s="61"/>
      <c r="H13" s="62"/>
      <c r="I13" s="61"/>
      <c r="J13" s="61"/>
      <c r="K13" s="62"/>
    </row>
    <row r="14" spans="2:11" x14ac:dyDescent="0.2">
      <c r="B14" s="32" t="s">
        <v>26</v>
      </c>
      <c r="C14" s="89"/>
      <c r="D14" s="29" t="s">
        <v>60</v>
      </c>
      <c r="E14" s="32">
        <v>2</v>
      </c>
      <c r="F14" s="283">
        <v>723438</v>
      </c>
      <c r="G14" s="53">
        <v>928287</v>
      </c>
      <c r="H14" s="94">
        <f>IF(AND(G14&gt; 0,F14&gt;0,F14&lt;=G14*6),F14/G14*100-100,"-")</f>
        <v>-22.067420959250754</v>
      </c>
      <c r="I14" s="283">
        <v>6758885</v>
      </c>
      <c r="J14" s="53">
        <v>6817471</v>
      </c>
      <c r="K14" s="94">
        <f>IF(AND(J14&gt; 0,I14&gt;0,I14&lt;=J14*6),I14/J14*100-100,"-")</f>
        <v>-0.85935092353160769</v>
      </c>
    </row>
    <row r="15" spans="2:11" x14ac:dyDescent="0.2">
      <c r="B15" s="32"/>
      <c r="C15" s="89"/>
      <c r="D15" s="17" t="s">
        <v>61</v>
      </c>
      <c r="E15" s="92"/>
      <c r="F15" s="282"/>
      <c r="G15" s="45"/>
      <c r="H15" s="90"/>
      <c r="I15" s="282"/>
      <c r="J15" s="45"/>
      <c r="K15" s="90"/>
    </row>
    <row r="16" spans="2:11" x14ac:dyDescent="0.2">
      <c r="B16" s="32"/>
      <c r="C16" s="89"/>
      <c r="D16" s="20" t="s">
        <v>290</v>
      </c>
      <c r="E16" s="23"/>
      <c r="F16" s="361"/>
      <c r="G16" s="61"/>
      <c r="H16" s="62"/>
      <c r="I16" s="361"/>
      <c r="J16" s="61"/>
      <c r="K16" s="62"/>
    </row>
    <row r="17" spans="2:11" x14ac:dyDescent="0.2">
      <c r="B17" s="32" t="s">
        <v>26</v>
      </c>
      <c r="C17" s="89"/>
      <c r="D17" s="29" t="s">
        <v>292</v>
      </c>
      <c r="E17" s="32">
        <v>3</v>
      </c>
      <c r="F17" s="361">
        <v>433460</v>
      </c>
      <c r="G17" s="53">
        <v>504833</v>
      </c>
      <c r="H17" s="94">
        <f>IF(AND(G17&gt; 0,F17&gt;0,F17&lt;=G17*6),F17/G17*100-100,"-")</f>
        <v>-14.137942646380083</v>
      </c>
      <c r="I17" s="361">
        <v>3336061</v>
      </c>
      <c r="J17" s="53">
        <v>3289854</v>
      </c>
      <c r="K17" s="94">
        <f>IF(AND(J17&gt; 0,I17&gt;0,I17&lt;=J17*6),I17/J17*100-100,"-")</f>
        <v>1.4045304138116705</v>
      </c>
    </row>
    <row r="18" spans="2:11" x14ac:dyDescent="0.2">
      <c r="B18" s="32"/>
      <c r="C18" s="89"/>
      <c r="D18" s="17" t="s">
        <v>291</v>
      </c>
      <c r="E18" s="92"/>
      <c r="F18" s="362"/>
      <c r="G18" s="45"/>
      <c r="H18" s="90"/>
      <c r="I18" s="362"/>
      <c r="J18" s="45"/>
      <c r="K18" s="90"/>
    </row>
    <row r="19" spans="2:11" x14ac:dyDescent="0.2">
      <c r="B19" s="32"/>
      <c r="C19" s="89"/>
      <c r="D19" s="20"/>
      <c r="E19" s="23"/>
      <c r="F19" s="361"/>
      <c r="G19" s="61"/>
      <c r="H19" s="62"/>
      <c r="I19" s="361"/>
      <c r="J19" s="61"/>
      <c r="K19" s="62"/>
    </row>
    <row r="20" spans="2:11" x14ac:dyDescent="0.2">
      <c r="B20" s="32" t="s">
        <v>49</v>
      </c>
      <c r="C20" s="89"/>
      <c r="D20" s="29" t="s">
        <v>62</v>
      </c>
      <c r="E20" s="32">
        <v>4</v>
      </c>
      <c r="F20" s="361">
        <v>9897</v>
      </c>
      <c r="G20" s="53">
        <v>-2048</v>
      </c>
      <c r="H20" s="94" t="str">
        <f>IF(AND(G20&gt; 0,F20&gt;0,F20&lt;=G20*6),F20/G20*100-100,"-")</f>
        <v>-</v>
      </c>
      <c r="I20" s="361">
        <v>254727</v>
      </c>
      <c r="J20" s="53">
        <v>84655</v>
      </c>
      <c r="K20" s="94">
        <f>IF(AND(J20&gt; 0,I20&gt;0,I20&lt;=J20*6),I20/J20*100-100,"-")</f>
        <v>200.90012403283919</v>
      </c>
    </row>
    <row r="21" spans="2:11" x14ac:dyDescent="0.2">
      <c r="B21" s="32"/>
      <c r="C21" s="89"/>
      <c r="D21" s="17"/>
      <c r="E21" s="92"/>
      <c r="F21" s="362"/>
      <c r="G21" s="45"/>
      <c r="H21" s="90"/>
      <c r="I21" s="362"/>
      <c r="J21" s="45"/>
      <c r="K21" s="90"/>
    </row>
    <row r="22" spans="2:11" x14ac:dyDescent="0.2">
      <c r="B22" s="32"/>
      <c r="C22" s="89"/>
      <c r="D22" s="20"/>
      <c r="E22" s="23"/>
      <c r="F22" s="361"/>
      <c r="G22" s="61"/>
      <c r="H22" s="62"/>
      <c r="I22" s="361"/>
      <c r="J22" s="61"/>
      <c r="K22" s="62"/>
    </row>
    <row r="23" spans="2:11" x14ac:dyDescent="0.2">
      <c r="B23" s="32" t="s">
        <v>49</v>
      </c>
      <c r="C23" s="89"/>
      <c r="D23" s="29" t="s">
        <v>63</v>
      </c>
      <c r="E23" s="32">
        <v>5</v>
      </c>
      <c r="F23" s="361">
        <v>-34958</v>
      </c>
      <c r="G23" s="53">
        <v>-333727</v>
      </c>
      <c r="H23" s="383" t="s">
        <v>49</v>
      </c>
      <c r="I23" s="361">
        <v>-15197</v>
      </c>
      <c r="J23" s="53">
        <v>-635817</v>
      </c>
      <c r="K23" s="383" t="s">
        <v>49</v>
      </c>
    </row>
    <row r="24" spans="2:11" x14ac:dyDescent="0.2">
      <c r="B24" s="32"/>
      <c r="C24" s="89"/>
      <c r="D24" s="17"/>
      <c r="E24" s="92"/>
      <c r="F24" s="362"/>
      <c r="G24" s="45"/>
      <c r="H24" s="90"/>
      <c r="I24" s="362"/>
      <c r="J24" s="45"/>
      <c r="K24" s="90"/>
    </row>
    <row r="25" spans="2:11" x14ac:dyDescent="0.2">
      <c r="B25" s="95"/>
      <c r="C25" s="96"/>
      <c r="D25" s="97"/>
      <c r="E25" s="98"/>
      <c r="F25" s="363"/>
      <c r="G25" s="363"/>
      <c r="H25" s="364"/>
      <c r="I25" s="363"/>
      <c r="J25" s="363"/>
      <c r="K25" s="364"/>
    </row>
    <row r="26" spans="2:11" x14ac:dyDescent="0.2">
      <c r="B26" s="95" t="s">
        <v>35</v>
      </c>
      <c r="C26" s="96"/>
      <c r="D26" s="99" t="s">
        <v>64</v>
      </c>
      <c r="E26" s="100">
        <v>6</v>
      </c>
      <c r="F26" s="365">
        <f>F11+F14+F17-F20-F23</f>
        <v>8441122</v>
      </c>
      <c r="G26" s="365">
        <f>G11+G14+G17-G20-G23</f>
        <v>8941322</v>
      </c>
      <c r="H26" s="366">
        <f>IF(AND(G26&gt; 0,F26&gt;0,F26&lt;=G26*6),F26/G26*100-100,"-")</f>
        <v>-5.5942510514664434</v>
      </c>
      <c r="I26" s="365">
        <f>I11+I14+I17-I20-I23</f>
        <v>68857597</v>
      </c>
      <c r="J26" s="365">
        <f>J11+J14+J17-J20-J23</f>
        <v>63838983</v>
      </c>
      <c r="K26" s="366">
        <f>IF(AND(J26&gt; 0,I26&gt;0,I26&lt;=J26*6),I26/J26*100-100,"-")</f>
        <v>7.8613627037260443</v>
      </c>
    </row>
    <row r="27" spans="2:11" x14ac:dyDescent="0.2">
      <c r="B27" s="72"/>
      <c r="C27" s="96"/>
      <c r="D27" s="73"/>
      <c r="E27" s="101"/>
      <c r="F27" s="367"/>
      <c r="G27" s="367"/>
      <c r="H27" s="103"/>
      <c r="I27" s="367"/>
      <c r="J27" s="367"/>
      <c r="K27" s="103"/>
    </row>
    <row r="28" spans="2:11" x14ac:dyDescent="0.2">
      <c r="B28" s="23"/>
      <c r="C28" s="104"/>
      <c r="D28" s="21"/>
      <c r="E28" s="23"/>
      <c r="F28" s="53"/>
      <c r="G28" s="361"/>
      <c r="H28" s="62"/>
      <c r="I28" s="53"/>
      <c r="J28" s="361"/>
      <c r="K28" s="62"/>
    </row>
    <row r="29" spans="2:11" x14ac:dyDescent="0.2">
      <c r="B29" s="32" t="s">
        <v>49</v>
      </c>
      <c r="C29" s="89"/>
      <c r="D29" s="30" t="s">
        <v>65</v>
      </c>
      <c r="E29" s="32">
        <v>7</v>
      </c>
      <c r="F29" s="53">
        <v>98520</v>
      </c>
      <c r="G29" s="361">
        <v>59618</v>
      </c>
      <c r="H29" s="94">
        <f>IF(AND(G29&gt; 0,F29&gt;0,F29&lt;=G29*6),F29/G29*100-100,"-")</f>
        <v>65.252105068938903</v>
      </c>
      <c r="I29" s="53">
        <v>-6823</v>
      </c>
      <c r="J29" s="361">
        <v>190976</v>
      </c>
      <c r="K29" s="94" t="str">
        <f>IF(AND(J29&gt; 0,I29&gt;0,I29&lt;=J29*6),I29/J29*100-100,"-")</f>
        <v>-</v>
      </c>
    </row>
    <row r="30" spans="2:11" x14ac:dyDescent="0.2">
      <c r="B30" s="32"/>
      <c r="C30" s="105"/>
      <c r="D30" s="36"/>
      <c r="E30" s="92"/>
      <c r="F30" s="45"/>
      <c r="G30" s="362"/>
      <c r="H30" s="90"/>
      <c r="I30" s="45"/>
      <c r="J30" s="362"/>
      <c r="K30" s="90"/>
    </row>
    <row r="31" spans="2:11" x14ac:dyDescent="0.2">
      <c r="B31" s="32"/>
      <c r="C31" s="104"/>
      <c r="D31" s="21" t="s">
        <v>66</v>
      </c>
      <c r="E31" s="23"/>
      <c r="F31" s="53"/>
      <c r="G31" s="361"/>
      <c r="H31" s="62"/>
      <c r="I31" s="53"/>
      <c r="J31" s="361"/>
      <c r="K31" s="62"/>
    </row>
    <row r="32" spans="2:11" x14ac:dyDescent="0.2">
      <c r="B32" s="32" t="s">
        <v>49</v>
      </c>
      <c r="C32" s="89"/>
      <c r="D32" s="30" t="s">
        <v>67</v>
      </c>
      <c r="E32" s="32">
        <v>8</v>
      </c>
      <c r="F32" s="53">
        <v>138657</v>
      </c>
      <c r="G32" s="361">
        <v>165199</v>
      </c>
      <c r="H32" s="94">
        <f>IF(AND(G32&gt; 0,F32&gt;0,F32&lt;=G32*6),F32/G32*100-100,"-")</f>
        <v>-16.066683212368119</v>
      </c>
      <c r="I32" s="53">
        <v>1156711</v>
      </c>
      <c r="J32" s="361">
        <v>1240730</v>
      </c>
      <c r="K32" s="94">
        <f>IF(AND(J32&gt; 0,I32&gt;0,I32&lt;=J32*6),I32/J32*100-100,"-")</f>
        <v>-6.7717392180409917</v>
      </c>
    </row>
    <row r="33" spans="2:11" x14ac:dyDescent="0.2">
      <c r="B33" s="32"/>
      <c r="C33" s="105"/>
      <c r="D33" s="36" t="s">
        <v>68</v>
      </c>
      <c r="E33" s="92"/>
      <c r="F33" s="45"/>
      <c r="G33" s="362"/>
      <c r="H33" s="90"/>
      <c r="I33" s="45"/>
      <c r="J33" s="362"/>
      <c r="K33" s="90"/>
    </row>
    <row r="34" spans="2:11" x14ac:dyDescent="0.2">
      <c r="B34" s="95"/>
      <c r="C34" s="106"/>
      <c r="D34" s="107" t="s">
        <v>69</v>
      </c>
      <c r="E34" s="98"/>
      <c r="F34" s="368"/>
      <c r="G34" s="369"/>
      <c r="H34" s="364"/>
      <c r="I34" s="368"/>
      <c r="J34" s="369"/>
      <c r="K34" s="364"/>
    </row>
    <row r="35" spans="2:11" x14ac:dyDescent="0.2">
      <c r="B35" s="95" t="s">
        <v>35</v>
      </c>
      <c r="C35" s="96"/>
      <c r="D35" s="108" t="s">
        <v>70</v>
      </c>
      <c r="E35" s="100">
        <v>9</v>
      </c>
      <c r="F35" s="365">
        <f>F26-F29-F32</f>
        <v>8203945</v>
      </c>
      <c r="G35" s="365">
        <f>G26-G29-G32</f>
        <v>8716505</v>
      </c>
      <c r="H35" s="366">
        <f>IF(AND(G35&gt; 0,F35&gt;0,F35&lt;=G35*6),F35/G35*100-100,"-")</f>
        <v>-5.8803385072342564</v>
      </c>
      <c r="I35" s="365">
        <f>I26-I29-I32</f>
        <v>67707709</v>
      </c>
      <c r="J35" s="365">
        <f>J26-J29-J32</f>
        <v>62407277</v>
      </c>
      <c r="K35" s="366">
        <f>IF(AND(J35&gt; 0,I35&gt;0,I35&lt;=J35*6),I35/J35*100-100,"-")</f>
        <v>8.4932915755962171</v>
      </c>
    </row>
    <row r="36" spans="2:11" x14ac:dyDescent="0.2">
      <c r="B36" s="109"/>
      <c r="C36" s="110"/>
      <c r="D36" s="111" t="s">
        <v>71</v>
      </c>
      <c r="E36" s="101"/>
      <c r="F36" s="102" t="s">
        <v>0</v>
      </c>
      <c r="G36" s="112" t="s">
        <v>0</v>
      </c>
      <c r="H36" s="103"/>
      <c r="I36" s="102" t="s">
        <v>0</v>
      </c>
      <c r="J36" s="112" t="s">
        <v>0</v>
      </c>
      <c r="K36" s="103"/>
    </row>
    <row r="37" spans="2:11" ht="6.75" customHeight="1" x14ac:dyDescent="0.2"/>
    <row r="38" spans="2:11" hidden="1" x14ac:dyDescent="0.2"/>
  </sheetData>
  <phoneticPr fontId="0" type="noConversion"/>
  <hyperlinks>
    <hyperlink ref="K1" location="Inhalt!F18" display="Inhalt!F18"/>
  </hyperlinks>
  <printOptions horizontalCentered="1"/>
  <pageMargins left="0.19685039370078741" right="0.19685039370078741" top="1.25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N39"/>
  <sheetViews>
    <sheetView showGridLines="0" showRowColHeaders="0" zoomScale="85" workbookViewId="0">
      <selection activeCell="M1" sqref="M1"/>
    </sheetView>
  </sheetViews>
  <sheetFormatPr baseColWidth="10" defaultColWidth="0" defaultRowHeight="12.75" zeroHeight="1" x14ac:dyDescent="0.2"/>
  <cols>
    <col min="1" max="1" width="2.7109375" style="9" customWidth="1"/>
    <col min="2" max="2" width="1.140625" style="9" customWidth="1"/>
    <col min="3" max="3" width="22.7109375" style="9" customWidth="1"/>
    <col min="4" max="4" width="3.28515625" style="9" customWidth="1"/>
    <col min="5" max="5" width="12.7109375" style="9" customWidth="1"/>
    <col min="6" max="6" width="2.28515625" style="9" customWidth="1"/>
    <col min="7" max="10" width="11.42578125" style="9" customWidth="1"/>
    <col min="11" max="12" width="13.42578125" style="9" customWidth="1"/>
    <col min="13" max="13" width="12.5703125" style="9" customWidth="1"/>
    <col min="14" max="14" width="3.28515625" style="9" customWidth="1"/>
    <col min="15" max="16384" width="9.140625" style="9" hidden="1"/>
  </cols>
  <sheetData>
    <row r="1" spans="2:13" ht="15.75" x14ac:dyDescent="0.25">
      <c r="B1" s="354" t="s">
        <v>369</v>
      </c>
      <c r="C1" s="6"/>
      <c r="D1" s="6"/>
      <c r="E1" s="6"/>
      <c r="F1" s="6"/>
      <c r="G1" s="6"/>
      <c r="H1" s="6"/>
      <c r="I1" s="6"/>
      <c r="J1" s="6"/>
      <c r="K1" s="6"/>
      <c r="L1" s="6"/>
      <c r="M1" s="476" t="str">
        <f>INDEX(rP1.Inhalte,22,1)</f>
        <v>zurück zum Inhaltsverzeichnis</v>
      </c>
    </row>
    <row r="2" spans="2:13" ht="5.0999999999999996" customHeight="1" x14ac:dyDescent="0.2"/>
    <row r="3" spans="2:13" x14ac:dyDescent="0.2">
      <c r="B3" s="9" t="s">
        <v>72</v>
      </c>
      <c r="M3" s="16" t="s">
        <v>73</v>
      </c>
    </row>
    <row r="4" spans="2:13" ht="5.0999999999999996" customHeight="1" x14ac:dyDescent="0.2">
      <c r="C4" s="17"/>
      <c r="D4" s="17"/>
      <c r="E4" s="18"/>
      <c r="F4" s="18"/>
      <c r="G4" s="18"/>
      <c r="H4" s="18"/>
      <c r="I4" s="18"/>
      <c r="J4" s="18"/>
      <c r="K4" s="18"/>
      <c r="L4" s="17"/>
    </row>
    <row r="5" spans="2:13" x14ac:dyDescent="0.2">
      <c r="B5" s="104"/>
      <c r="C5" s="20"/>
      <c r="D5" s="21"/>
      <c r="E5" s="113" t="s">
        <v>74</v>
      </c>
      <c r="F5" s="114"/>
      <c r="G5" s="23" t="s">
        <v>75</v>
      </c>
      <c r="H5" s="24" t="s">
        <v>76</v>
      </c>
      <c r="I5" s="24" t="s">
        <v>77</v>
      </c>
      <c r="J5" s="24" t="s">
        <v>78</v>
      </c>
      <c r="K5" s="25" t="s">
        <v>79</v>
      </c>
      <c r="L5" s="27"/>
      <c r="M5" s="115" t="s">
        <v>80</v>
      </c>
    </row>
    <row r="6" spans="2:13" x14ac:dyDescent="0.2">
      <c r="B6" s="89"/>
      <c r="C6" s="16" t="s">
        <v>81</v>
      </c>
      <c r="D6" s="30" t="s">
        <v>0</v>
      </c>
      <c r="E6" s="116" t="s">
        <v>82</v>
      </c>
      <c r="F6" s="117"/>
      <c r="G6" s="32" t="s">
        <v>83</v>
      </c>
      <c r="H6" s="32" t="s">
        <v>84</v>
      </c>
      <c r="I6" s="32" t="s">
        <v>85</v>
      </c>
      <c r="J6" s="32" t="s">
        <v>86</v>
      </c>
      <c r="K6" s="23" t="s">
        <v>87</v>
      </c>
      <c r="L6" s="32" t="s">
        <v>88</v>
      </c>
      <c r="M6" s="32" t="s">
        <v>89</v>
      </c>
    </row>
    <row r="7" spans="2:13" x14ac:dyDescent="0.2">
      <c r="B7" s="89"/>
      <c r="D7" s="30"/>
      <c r="E7" s="116" t="s">
        <v>90</v>
      </c>
      <c r="F7" s="117"/>
      <c r="G7" s="32" t="s">
        <v>91</v>
      </c>
      <c r="H7" s="32" t="s">
        <v>92</v>
      </c>
      <c r="I7" s="32" t="s">
        <v>93</v>
      </c>
      <c r="J7" s="32" t="s">
        <v>94</v>
      </c>
      <c r="K7" s="32" t="s">
        <v>95</v>
      </c>
      <c r="L7" s="32" t="s">
        <v>96</v>
      </c>
      <c r="M7" s="32" t="s">
        <v>97</v>
      </c>
    </row>
    <row r="8" spans="2:13" ht="4.5" customHeight="1" x14ac:dyDescent="0.2">
      <c r="B8" s="89"/>
      <c r="D8" s="30"/>
      <c r="E8" s="116"/>
      <c r="F8" s="117"/>
      <c r="G8" s="32"/>
      <c r="H8" s="32"/>
      <c r="I8" s="32"/>
      <c r="J8" s="32"/>
      <c r="K8" s="32"/>
      <c r="L8" s="32"/>
      <c r="M8" s="32"/>
    </row>
    <row r="9" spans="2:13" x14ac:dyDescent="0.2">
      <c r="B9" s="89" t="s">
        <v>58</v>
      </c>
      <c r="D9" s="30"/>
      <c r="E9" s="118" t="s">
        <v>98</v>
      </c>
      <c r="F9" s="119"/>
      <c r="G9" s="32" t="s">
        <v>99</v>
      </c>
      <c r="H9" s="32" t="s">
        <v>99</v>
      </c>
      <c r="I9" s="32" t="s">
        <v>98</v>
      </c>
      <c r="J9" s="32" t="s">
        <v>98</v>
      </c>
      <c r="K9" s="32" t="s">
        <v>98</v>
      </c>
      <c r="L9" s="32" t="s">
        <v>98</v>
      </c>
      <c r="M9" s="120" t="s">
        <v>100</v>
      </c>
    </row>
    <row r="10" spans="2:13" x14ac:dyDescent="0.2">
      <c r="B10" s="105"/>
      <c r="C10" s="17"/>
      <c r="D10" s="36"/>
      <c r="E10" s="25" t="s">
        <v>101</v>
      </c>
      <c r="F10" s="27"/>
      <c r="G10" s="38" t="s">
        <v>20</v>
      </c>
      <c r="H10" s="38" t="s">
        <v>21</v>
      </c>
      <c r="I10" s="38" t="s">
        <v>55</v>
      </c>
      <c r="J10" s="38" t="s">
        <v>23</v>
      </c>
      <c r="K10" s="38" t="s">
        <v>24</v>
      </c>
      <c r="L10" s="38" t="s">
        <v>102</v>
      </c>
      <c r="M10" s="38" t="s">
        <v>103</v>
      </c>
    </row>
    <row r="11" spans="2:13" x14ac:dyDescent="0.2">
      <c r="B11" s="89" t="s">
        <v>104</v>
      </c>
      <c r="C11" s="30"/>
      <c r="D11" s="33"/>
      <c r="E11" s="22"/>
      <c r="F11" s="24"/>
      <c r="G11" s="32"/>
      <c r="H11" s="32"/>
      <c r="I11" s="32"/>
      <c r="J11" s="121"/>
      <c r="K11" s="32"/>
      <c r="L11" s="32"/>
      <c r="M11" s="32"/>
    </row>
    <row r="12" spans="2:13" x14ac:dyDescent="0.2">
      <c r="B12" s="89"/>
      <c r="C12" s="17" t="s">
        <v>105</v>
      </c>
      <c r="D12" s="92">
        <v>1</v>
      </c>
      <c r="E12" s="122">
        <v>531929</v>
      </c>
      <c r="F12" s="123"/>
      <c r="G12" s="93">
        <v>0</v>
      </c>
      <c r="H12" s="93">
        <v>178717</v>
      </c>
      <c r="I12" s="93">
        <v>125317</v>
      </c>
      <c r="J12" s="93">
        <v>0</v>
      </c>
      <c r="K12" s="93">
        <v>48965</v>
      </c>
      <c r="L12" s="93">
        <v>490690</v>
      </c>
      <c r="M12" s="93">
        <f>E12-G12-H12+I12+J12+K12+L12</f>
        <v>1018184</v>
      </c>
    </row>
    <row r="13" spans="2:13" x14ac:dyDescent="0.2">
      <c r="B13" s="89"/>
      <c r="C13" s="17" t="s">
        <v>106</v>
      </c>
      <c r="D13" s="38">
        <v>2</v>
      </c>
      <c r="E13" s="122">
        <v>1641394</v>
      </c>
      <c r="F13" s="123"/>
      <c r="G13" s="93">
        <v>0</v>
      </c>
      <c r="H13" s="93">
        <v>4626</v>
      </c>
      <c r="I13" s="93">
        <v>0</v>
      </c>
      <c r="J13" s="93">
        <v>0</v>
      </c>
      <c r="K13" s="93">
        <v>7002</v>
      </c>
      <c r="L13" s="93">
        <v>165134</v>
      </c>
      <c r="M13" s="93">
        <f t="shared" ref="M13:M19" si="0">E13-G13-H13+I13+J13+K13+L13</f>
        <v>1808904</v>
      </c>
    </row>
    <row r="14" spans="2:13" x14ac:dyDescent="0.2">
      <c r="B14" s="89"/>
      <c r="C14" s="17" t="s">
        <v>107</v>
      </c>
      <c r="D14" s="38">
        <v>3</v>
      </c>
      <c r="E14" s="122">
        <v>181824</v>
      </c>
      <c r="F14" s="123"/>
      <c r="G14" s="93">
        <v>0</v>
      </c>
      <c r="H14" s="93">
        <v>125813</v>
      </c>
      <c r="I14" s="93">
        <v>196233</v>
      </c>
      <c r="J14" s="93">
        <v>0</v>
      </c>
      <c r="K14" s="93">
        <v>4798</v>
      </c>
      <c r="L14" s="93">
        <v>20470</v>
      </c>
      <c r="M14" s="93">
        <f t="shared" si="0"/>
        <v>277512</v>
      </c>
    </row>
    <row r="15" spans="2:13" x14ac:dyDescent="0.2">
      <c r="B15" s="89"/>
      <c r="C15" s="17" t="s">
        <v>108</v>
      </c>
      <c r="D15" s="38">
        <v>4</v>
      </c>
      <c r="E15" s="122">
        <v>2683344</v>
      </c>
      <c r="F15" s="123"/>
      <c r="G15" s="93">
        <v>478</v>
      </c>
      <c r="H15" s="93">
        <v>29697</v>
      </c>
      <c r="I15" s="93">
        <v>0</v>
      </c>
      <c r="J15" s="93">
        <v>0</v>
      </c>
      <c r="K15" s="93">
        <v>630561</v>
      </c>
      <c r="L15" s="93">
        <v>809651</v>
      </c>
      <c r="M15" s="93">
        <f t="shared" si="0"/>
        <v>4093381</v>
      </c>
    </row>
    <row r="16" spans="2:13" x14ac:dyDescent="0.2">
      <c r="B16" s="89"/>
      <c r="C16" s="17" t="s">
        <v>109</v>
      </c>
      <c r="D16" s="38">
        <v>5</v>
      </c>
      <c r="E16" s="122">
        <v>690235</v>
      </c>
      <c r="F16" s="123"/>
      <c r="G16" s="93">
        <v>2175</v>
      </c>
      <c r="H16" s="93">
        <v>7767</v>
      </c>
      <c r="I16" s="93">
        <v>0</v>
      </c>
      <c r="J16" s="93">
        <v>1443</v>
      </c>
      <c r="K16" s="93">
        <v>53315</v>
      </c>
      <c r="L16" s="93">
        <v>162379</v>
      </c>
      <c r="M16" s="93">
        <f t="shared" si="0"/>
        <v>897430</v>
      </c>
    </row>
    <row r="17" spans="2:13" x14ac:dyDescent="0.2">
      <c r="B17" s="89"/>
      <c r="C17" s="17" t="s">
        <v>110</v>
      </c>
      <c r="D17" s="38">
        <v>6</v>
      </c>
      <c r="E17" s="122">
        <v>156590</v>
      </c>
      <c r="F17" s="123"/>
      <c r="G17" s="93">
        <v>0</v>
      </c>
      <c r="H17" s="93">
        <v>80088</v>
      </c>
      <c r="I17" s="93">
        <v>297</v>
      </c>
      <c r="J17" s="93">
        <v>360</v>
      </c>
      <c r="K17" s="93">
        <v>1606</v>
      </c>
      <c r="L17" s="93">
        <v>18353</v>
      </c>
      <c r="M17" s="93">
        <f t="shared" si="0"/>
        <v>97118</v>
      </c>
    </row>
    <row r="18" spans="2:13" x14ac:dyDescent="0.2">
      <c r="B18" s="89"/>
      <c r="C18" s="17" t="s">
        <v>111</v>
      </c>
      <c r="D18" s="38">
        <v>7</v>
      </c>
      <c r="E18" s="122">
        <v>395863</v>
      </c>
      <c r="F18" s="123"/>
      <c r="G18" s="93">
        <v>60109</v>
      </c>
      <c r="H18" s="93">
        <v>33315</v>
      </c>
      <c r="I18" s="93">
        <v>0</v>
      </c>
      <c r="J18" s="93">
        <v>11691</v>
      </c>
      <c r="K18" s="93">
        <v>0</v>
      </c>
      <c r="L18" s="93">
        <v>44565</v>
      </c>
      <c r="M18" s="93">
        <f t="shared" si="0"/>
        <v>358695</v>
      </c>
    </row>
    <row r="19" spans="2:13" x14ac:dyDescent="0.2">
      <c r="B19" s="105"/>
      <c r="C19" s="17" t="s">
        <v>112</v>
      </c>
      <c r="D19" s="38">
        <v>8</v>
      </c>
      <c r="E19" s="122">
        <v>172151</v>
      </c>
      <c r="F19" s="123"/>
      <c r="G19" s="93">
        <v>164</v>
      </c>
      <c r="H19" s="93">
        <v>78948</v>
      </c>
      <c r="I19" s="93">
        <v>3363</v>
      </c>
      <c r="J19" s="93">
        <v>2741</v>
      </c>
      <c r="K19" s="93">
        <v>66338</v>
      </c>
      <c r="L19" s="93">
        <v>8605</v>
      </c>
      <c r="M19" s="93">
        <f t="shared" si="0"/>
        <v>174086</v>
      </c>
    </row>
    <row r="20" spans="2:13" ht="3.95" customHeight="1" x14ac:dyDescent="0.2">
      <c r="B20" s="105"/>
      <c r="C20" s="17"/>
      <c r="D20" s="38"/>
      <c r="E20" s="122"/>
      <c r="F20" s="123"/>
      <c r="G20" s="93"/>
      <c r="H20" s="93"/>
      <c r="I20" s="93"/>
      <c r="J20" s="93"/>
      <c r="K20" s="93"/>
      <c r="L20" s="93"/>
      <c r="M20" s="93"/>
    </row>
    <row r="21" spans="2:13" x14ac:dyDescent="0.2">
      <c r="B21" s="89" t="s">
        <v>113</v>
      </c>
      <c r="D21" s="23"/>
      <c r="E21" s="124"/>
      <c r="F21" s="125"/>
      <c r="G21" s="91"/>
      <c r="H21" s="91"/>
      <c r="I21" s="91"/>
      <c r="J21" s="91"/>
      <c r="K21" s="91"/>
      <c r="L21" s="91"/>
      <c r="M21" s="91"/>
    </row>
    <row r="22" spans="2:13" x14ac:dyDescent="0.2">
      <c r="B22" s="89"/>
      <c r="C22" s="17" t="s">
        <v>114</v>
      </c>
      <c r="D22" s="92">
        <v>9</v>
      </c>
      <c r="E22" s="122">
        <v>236225</v>
      </c>
      <c r="F22" s="123"/>
      <c r="G22" s="93">
        <v>18211</v>
      </c>
      <c r="H22" s="93">
        <v>24790</v>
      </c>
      <c r="I22" s="93">
        <v>11858</v>
      </c>
      <c r="J22" s="93">
        <v>0</v>
      </c>
      <c r="K22" s="93">
        <v>10856</v>
      </c>
      <c r="L22" s="93">
        <v>79421</v>
      </c>
      <c r="M22" s="93">
        <f>E22-G22-H22+I22+J22+K22+L22</f>
        <v>295359</v>
      </c>
    </row>
    <row r="23" spans="2:13" x14ac:dyDescent="0.2">
      <c r="B23" s="89"/>
      <c r="C23" s="17" t="s">
        <v>115</v>
      </c>
      <c r="D23" s="38">
        <v>10</v>
      </c>
      <c r="E23" s="122">
        <v>297228</v>
      </c>
      <c r="F23" s="123"/>
      <c r="G23" s="93">
        <v>284415</v>
      </c>
      <c r="H23" s="93">
        <v>1804</v>
      </c>
      <c r="I23" s="93">
        <v>15954</v>
      </c>
      <c r="J23" s="93">
        <v>0</v>
      </c>
      <c r="K23" s="93">
        <v>0</v>
      </c>
      <c r="L23" s="93">
        <v>0</v>
      </c>
      <c r="M23" s="93">
        <f t="shared" ref="M23:M34" si="1">E23-G23-H23+I23+J23+K23+L23</f>
        <v>26963</v>
      </c>
    </row>
    <row r="24" spans="2:13" x14ac:dyDescent="0.2">
      <c r="B24" s="89"/>
      <c r="C24" s="17" t="s">
        <v>116</v>
      </c>
      <c r="D24" s="38">
        <v>11</v>
      </c>
      <c r="E24" s="122">
        <v>60600</v>
      </c>
      <c r="F24" s="123"/>
      <c r="G24" s="93">
        <v>0</v>
      </c>
      <c r="H24" s="93">
        <v>27564</v>
      </c>
      <c r="I24" s="93">
        <v>71</v>
      </c>
      <c r="J24" s="93">
        <v>735</v>
      </c>
      <c r="K24" s="93">
        <v>7</v>
      </c>
      <c r="L24" s="93">
        <v>8495</v>
      </c>
      <c r="M24" s="93">
        <f t="shared" si="1"/>
        <v>42344</v>
      </c>
    </row>
    <row r="25" spans="2:13" x14ac:dyDescent="0.2">
      <c r="B25" s="89"/>
      <c r="C25" s="17" t="s">
        <v>117</v>
      </c>
      <c r="D25" s="38">
        <v>12</v>
      </c>
      <c r="E25" s="122">
        <v>2951</v>
      </c>
      <c r="F25" s="123"/>
      <c r="G25" s="93">
        <v>0</v>
      </c>
      <c r="H25" s="93">
        <v>223</v>
      </c>
      <c r="I25" s="93">
        <v>1810</v>
      </c>
      <c r="J25" s="93">
        <v>0</v>
      </c>
      <c r="K25" s="93">
        <v>158</v>
      </c>
      <c r="L25" s="93">
        <v>6707</v>
      </c>
      <c r="M25" s="93">
        <f t="shared" si="1"/>
        <v>11403</v>
      </c>
    </row>
    <row r="26" spans="2:13" x14ac:dyDescent="0.2">
      <c r="B26" s="89"/>
      <c r="C26" s="17" t="s">
        <v>118</v>
      </c>
      <c r="D26" s="38">
        <v>13</v>
      </c>
      <c r="E26" s="122">
        <v>0</v>
      </c>
      <c r="F26" s="123"/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372</v>
      </c>
      <c r="M26" s="93">
        <f t="shared" si="1"/>
        <v>372</v>
      </c>
    </row>
    <row r="27" spans="2:13" x14ac:dyDescent="0.2">
      <c r="B27" s="89"/>
      <c r="C27" s="17" t="s">
        <v>119</v>
      </c>
      <c r="D27" s="38">
        <v>14</v>
      </c>
      <c r="E27" s="122">
        <v>0</v>
      </c>
      <c r="F27" s="123"/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3">
        <v>0</v>
      </c>
      <c r="M27" s="93">
        <f t="shared" si="1"/>
        <v>0</v>
      </c>
    </row>
    <row r="28" spans="2:13" x14ac:dyDescent="0.2">
      <c r="B28" s="89"/>
      <c r="C28" s="17" t="s">
        <v>120</v>
      </c>
      <c r="D28" s="38">
        <v>15</v>
      </c>
      <c r="E28" s="122">
        <v>356620</v>
      </c>
      <c r="F28" s="123"/>
      <c r="G28" s="93">
        <v>0</v>
      </c>
      <c r="H28" s="93">
        <v>4154</v>
      </c>
      <c r="I28" s="93">
        <v>0</v>
      </c>
      <c r="J28" s="93">
        <v>0</v>
      </c>
      <c r="K28" s="93">
        <v>1176</v>
      </c>
      <c r="L28" s="93">
        <v>634785</v>
      </c>
      <c r="M28" s="93">
        <f t="shared" si="1"/>
        <v>988427</v>
      </c>
    </row>
    <row r="29" spans="2:13" x14ac:dyDescent="0.2">
      <c r="B29" s="89"/>
      <c r="C29" s="17" t="s">
        <v>121</v>
      </c>
      <c r="D29" s="38">
        <v>16</v>
      </c>
      <c r="E29" s="122">
        <v>5316</v>
      </c>
      <c r="F29" s="123"/>
      <c r="G29" s="93">
        <v>0</v>
      </c>
      <c r="H29" s="93">
        <v>208</v>
      </c>
      <c r="I29" s="93">
        <v>0</v>
      </c>
      <c r="J29" s="93">
        <v>0</v>
      </c>
      <c r="K29" s="93">
        <v>0</v>
      </c>
      <c r="L29" s="93">
        <v>440</v>
      </c>
      <c r="M29" s="93">
        <f t="shared" si="1"/>
        <v>5548</v>
      </c>
    </row>
    <row r="30" spans="2:13" x14ac:dyDescent="0.2">
      <c r="B30" s="89"/>
      <c r="C30" s="17" t="s">
        <v>284</v>
      </c>
      <c r="D30" s="38">
        <v>17</v>
      </c>
      <c r="E30" s="122">
        <v>156989</v>
      </c>
      <c r="F30" s="126"/>
      <c r="G30" s="93">
        <v>0</v>
      </c>
      <c r="H30" s="93">
        <v>87861</v>
      </c>
      <c r="I30" s="93">
        <v>0</v>
      </c>
      <c r="J30" s="93">
        <v>22967</v>
      </c>
      <c r="K30" s="93">
        <v>1573</v>
      </c>
      <c r="L30" s="93">
        <v>71040</v>
      </c>
      <c r="M30" s="93">
        <f t="shared" si="1"/>
        <v>164708</v>
      </c>
    </row>
    <row r="31" spans="2:13" x14ac:dyDescent="0.2">
      <c r="B31" s="89"/>
      <c r="C31" s="17" t="s">
        <v>124</v>
      </c>
      <c r="D31" s="38">
        <v>18</v>
      </c>
      <c r="E31" s="122">
        <v>360411</v>
      </c>
      <c r="F31" s="123"/>
      <c r="G31" s="93">
        <v>0</v>
      </c>
      <c r="H31" s="93">
        <v>21813</v>
      </c>
      <c r="I31" s="93">
        <v>0</v>
      </c>
      <c r="J31" s="93">
        <v>0</v>
      </c>
      <c r="K31" s="93">
        <v>132</v>
      </c>
      <c r="L31" s="93">
        <v>4431</v>
      </c>
      <c r="M31" s="93">
        <f t="shared" si="1"/>
        <v>343161</v>
      </c>
    </row>
    <row r="32" spans="2:13" x14ac:dyDescent="0.2">
      <c r="B32" s="89"/>
      <c r="C32" s="17" t="s">
        <v>125</v>
      </c>
      <c r="D32" s="38">
        <v>19</v>
      </c>
      <c r="E32" s="122">
        <v>148829</v>
      </c>
      <c r="F32" s="123"/>
      <c r="G32" s="93">
        <v>55200</v>
      </c>
      <c r="H32" s="93">
        <v>0</v>
      </c>
      <c r="I32" s="93">
        <v>0</v>
      </c>
      <c r="J32" s="93">
        <v>0</v>
      </c>
      <c r="K32" s="93">
        <v>33172</v>
      </c>
      <c r="L32" s="93">
        <v>455</v>
      </c>
      <c r="M32" s="93">
        <f t="shared" si="1"/>
        <v>127256</v>
      </c>
    </row>
    <row r="33" spans="2:13" x14ac:dyDescent="0.2">
      <c r="B33" s="89"/>
      <c r="C33" s="17" t="s">
        <v>126</v>
      </c>
      <c r="D33" s="38">
        <v>20</v>
      </c>
      <c r="E33" s="122">
        <v>21878</v>
      </c>
      <c r="F33" s="123"/>
      <c r="G33" s="93">
        <v>0</v>
      </c>
      <c r="H33" s="93">
        <v>12484</v>
      </c>
      <c r="I33" s="93">
        <v>0</v>
      </c>
      <c r="J33" s="93">
        <v>0</v>
      </c>
      <c r="K33" s="93">
        <v>15574</v>
      </c>
      <c r="L33" s="93">
        <v>7368</v>
      </c>
      <c r="M33" s="93">
        <f t="shared" si="1"/>
        <v>32336</v>
      </c>
    </row>
    <row r="34" spans="2:13" x14ac:dyDescent="0.2">
      <c r="B34" s="89"/>
      <c r="C34" s="17" t="s">
        <v>127</v>
      </c>
      <c r="D34" s="38">
        <v>21</v>
      </c>
      <c r="E34" s="122">
        <v>103568</v>
      </c>
      <c r="F34" s="123"/>
      <c r="G34" s="93">
        <v>50980</v>
      </c>
      <c r="H34" s="93">
        <v>29868</v>
      </c>
      <c r="I34" s="93">
        <v>90751</v>
      </c>
      <c r="J34" s="93">
        <v>0</v>
      </c>
      <c r="K34" s="93">
        <v>0</v>
      </c>
      <c r="L34" s="93">
        <v>939</v>
      </c>
      <c r="M34" s="93">
        <f t="shared" si="1"/>
        <v>114410</v>
      </c>
    </row>
    <row r="35" spans="2:13" s="51" customFormat="1" x14ac:dyDescent="0.2">
      <c r="B35" s="82" t="s">
        <v>128</v>
      </c>
      <c r="C35" s="83"/>
      <c r="D35" s="74">
        <v>22</v>
      </c>
      <c r="E35" s="127">
        <f>SUM(E12:E34)</f>
        <v>8203945</v>
      </c>
      <c r="F35" s="128"/>
      <c r="G35" s="127">
        <f>SUM(G12:G34)</f>
        <v>471732</v>
      </c>
      <c r="H35" s="127">
        <f t="shared" ref="H35:M35" si="2">SUM(H12:H34)</f>
        <v>749740</v>
      </c>
      <c r="I35" s="127">
        <f t="shared" si="2"/>
        <v>445654</v>
      </c>
      <c r="J35" s="127">
        <f t="shared" si="2"/>
        <v>39937</v>
      </c>
      <c r="K35" s="127">
        <f t="shared" si="2"/>
        <v>875233</v>
      </c>
      <c r="L35" s="127">
        <f t="shared" si="2"/>
        <v>2534300</v>
      </c>
      <c r="M35" s="129">
        <f t="shared" si="2"/>
        <v>10877597</v>
      </c>
    </row>
    <row r="36" spans="2:13" ht="7.5" customHeight="1" x14ac:dyDescent="0.2"/>
    <row r="37" spans="2:13" x14ac:dyDescent="0.2">
      <c r="B37" s="67" t="s">
        <v>288</v>
      </c>
      <c r="C37" s="130"/>
      <c r="D37" s="130"/>
      <c r="E37" s="130"/>
      <c r="F37" s="130"/>
      <c r="G37" s="131"/>
    </row>
    <row r="38" spans="2:13" x14ac:dyDescent="0.2">
      <c r="C38" s="130" t="s">
        <v>287</v>
      </c>
      <c r="D38" s="471" t="s">
        <v>35</v>
      </c>
      <c r="E38" s="130">
        <v>19708</v>
      </c>
      <c r="F38" s="130"/>
      <c r="G38" s="131"/>
    </row>
    <row r="39" spans="2:13" x14ac:dyDescent="0.2">
      <c r="C39" s="130" t="s">
        <v>289</v>
      </c>
      <c r="D39" s="471" t="s">
        <v>35</v>
      </c>
      <c r="E39" s="130">
        <v>3259</v>
      </c>
      <c r="F39" s="130"/>
    </row>
  </sheetData>
  <phoneticPr fontId="0" type="noConversion"/>
  <hyperlinks>
    <hyperlink ref="M1" location="Inhalt!F19" display="Inhalt!F19"/>
  </hyperlinks>
  <printOptions horizontalCentered="1"/>
  <pageMargins left="0" right="0" top="1.39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
&amp;12Mineralöldaten für die Bundesrepublik Deutschland&amp;LVorläufige Daten&amp;R1.11.2022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N36"/>
  <sheetViews>
    <sheetView showRowColHeaders="0" zoomScale="87" workbookViewId="0">
      <selection activeCell="J1" sqref="J1"/>
    </sheetView>
  </sheetViews>
  <sheetFormatPr baseColWidth="10" defaultColWidth="0" defaultRowHeight="12.75" zeroHeight="1" x14ac:dyDescent="0.2"/>
  <cols>
    <col min="1" max="1" width="2.7109375" style="9" customWidth="1"/>
    <col min="2" max="2" width="2.28515625" style="9" customWidth="1"/>
    <col min="3" max="3" width="25.7109375" style="9" customWidth="1"/>
    <col min="4" max="4" width="3.28515625" style="9" customWidth="1"/>
    <col min="5" max="10" width="15.7109375" style="9" customWidth="1"/>
    <col min="11" max="11" width="9.140625" style="9" customWidth="1"/>
    <col min="12" max="16384" width="0" style="9" hidden="1"/>
  </cols>
  <sheetData>
    <row r="1" spans="2:14" ht="15.75" x14ac:dyDescent="0.25">
      <c r="B1" s="354" t="s">
        <v>369</v>
      </c>
      <c r="C1" s="6"/>
      <c r="D1" s="6"/>
      <c r="E1" s="6"/>
      <c r="F1" s="6"/>
      <c r="G1" s="6"/>
      <c r="H1" s="6"/>
      <c r="I1" s="381"/>
      <c r="J1" s="476" t="str">
        <f>INDEX(rP1.Inhalte,22,1)</f>
        <v>zurück zum Inhaltsverzeichnis</v>
      </c>
      <c r="M1"/>
      <c r="N1"/>
    </row>
    <row r="2" spans="2:14" ht="5.0999999999999996" customHeight="1" x14ac:dyDescent="0.2"/>
    <row r="3" spans="2:14" x14ac:dyDescent="0.2">
      <c r="B3" s="9" t="s">
        <v>129</v>
      </c>
      <c r="I3" s="9" t="s">
        <v>130</v>
      </c>
    </row>
    <row r="4" spans="2:14" ht="5.0999999999999996" customHeight="1" x14ac:dyDescent="0.2">
      <c r="C4" s="17"/>
      <c r="D4" s="17"/>
      <c r="E4" s="18"/>
      <c r="F4" s="18"/>
      <c r="G4" s="18"/>
      <c r="H4" s="18"/>
      <c r="I4" s="17"/>
    </row>
    <row r="5" spans="2:14" x14ac:dyDescent="0.2">
      <c r="B5" s="104"/>
      <c r="C5" s="20"/>
      <c r="D5" s="21"/>
      <c r="E5" s="23" t="s">
        <v>0</v>
      </c>
      <c r="F5" s="23" t="s">
        <v>0</v>
      </c>
      <c r="G5" s="23" t="s">
        <v>0</v>
      </c>
      <c r="H5" s="25" t="s">
        <v>8</v>
      </c>
      <c r="I5" s="26"/>
      <c r="J5" s="27"/>
    </row>
    <row r="6" spans="2:14" x14ac:dyDescent="0.2">
      <c r="B6" s="89"/>
      <c r="C6" s="29" t="s">
        <v>9</v>
      </c>
      <c r="D6" s="30" t="s">
        <v>0</v>
      </c>
      <c r="E6" s="32" t="s">
        <v>10</v>
      </c>
      <c r="F6" s="32" t="s">
        <v>10</v>
      </c>
      <c r="G6" s="32" t="s">
        <v>11</v>
      </c>
      <c r="H6" s="23" t="s">
        <v>12</v>
      </c>
      <c r="I6" s="23" t="s">
        <v>12</v>
      </c>
      <c r="J6" s="23" t="s">
        <v>11</v>
      </c>
    </row>
    <row r="7" spans="2:14" x14ac:dyDescent="0.2">
      <c r="B7" s="89"/>
      <c r="C7" s="29"/>
      <c r="D7" s="30"/>
      <c r="E7" s="32" t="s">
        <v>0</v>
      </c>
      <c r="F7" s="32" t="s">
        <v>13</v>
      </c>
      <c r="G7" s="32" t="s">
        <v>14</v>
      </c>
      <c r="H7" s="32" t="s">
        <v>15</v>
      </c>
      <c r="I7" s="32" t="s">
        <v>15</v>
      </c>
      <c r="J7" s="32" t="s">
        <v>131</v>
      </c>
    </row>
    <row r="8" spans="2:14" x14ac:dyDescent="0.2">
      <c r="B8" s="89" t="s">
        <v>58</v>
      </c>
      <c r="C8" s="29"/>
      <c r="D8" s="30"/>
      <c r="E8" s="32" t="s">
        <v>0</v>
      </c>
      <c r="F8" s="32"/>
      <c r="G8" s="92" t="s">
        <v>132</v>
      </c>
      <c r="H8" s="92" t="s">
        <v>0</v>
      </c>
      <c r="I8" s="92" t="s">
        <v>13</v>
      </c>
      <c r="J8" s="92" t="s">
        <v>132</v>
      </c>
    </row>
    <row r="9" spans="2:14" x14ac:dyDescent="0.2">
      <c r="B9" s="105"/>
      <c r="C9" s="17"/>
      <c r="D9" s="36"/>
      <c r="E9" s="37" t="s">
        <v>101</v>
      </c>
      <c r="F9" s="38" t="s">
        <v>20</v>
      </c>
      <c r="G9" s="38" t="s">
        <v>21</v>
      </c>
      <c r="H9" s="38" t="s">
        <v>55</v>
      </c>
      <c r="I9" s="38" t="s">
        <v>23</v>
      </c>
      <c r="J9" s="38" t="s">
        <v>24</v>
      </c>
    </row>
    <row r="10" spans="2:14" x14ac:dyDescent="0.2">
      <c r="B10" s="89" t="s">
        <v>104</v>
      </c>
      <c r="C10" s="30"/>
      <c r="D10" s="33"/>
      <c r="E10" s="32"/>
      <c r="F10" s="32"/>
      <c r="G10" s="32"/>
      <c r="H10" s="32"/>
      <c r="I10" s="32"/>
      <c r="J10" s="32"/>
    </row>
    <row r="11" spans="2:14" x14ac:dyDescent="0.2">
      <c r="B11" s="89"/>
      <c r="C11" s="17" t="s">
        <v>105</v>
      </c>
      <c r="D11" s="92">
        <v>1</v>
      </c>
      <c r="E11" s="93">
        <v>531929</v>
      </c>
      <c r="F11" s="93">
        <v>594963</v>
      </c>
      <c r="G11" s="355">
        <f t="shared" ref="G11:G18" si="0">IF(AND(F11&gt; 0,E11&gt;0,E11&lt;=F11*6),E11/F11*100-100,"-")</f>
        <v>-10.594608404220097</v>
      </c>
      <c r="H11" s="93">
        <v>4940898</v>
      </c>
      <c r="I11" s="93">
        <v>4658571</v>
      </c>
      <c r="J11" s="355">
        <f t="shared" ref="J11:J18" si="1">IF(AND(I11&gt; 0,H11&gt;0,H11&lt;=I11*6),H11/I11*100-100,"-")</f>
        <v>6.0603777424450556</v>
      </c>
    </row>
    <row r="12" spans="2:14" x14ac:dyDescent="0.2">
      <c r="B12" s="89"/>
      <c r="C12" s="17" t="s">
        <v>106</v>
      </c>
      <c r="D12" s="38">
        <v>2</v>
      </c>
      <c r="E12" s="93">
        <v>1641394</v>
      </c>
      <c r="F12" s="93">
        <v>1682683</v>
      </c>
      <c r="G12" s="355">
        <f t="shared" si="0"/>
        <v>-2.453759858511674</v>
      </c>
      <c r="H12" s="93">
        <v>12588304</v>
      </c>
      <c r="I12" s="93">
        <v>11173386</v>
      </c>
      <c r="J12" s="355">
        <f t="shared" si="1"/>
        <v>12.663287565649298</v>
      </c>
    </row>
    <row r="13" spans="2:14" x14ac:dyDescent="0.2">
      <c r="B13" s="89"/>
      <c r="C13" s="17" t="s">
        <v>107</v>
      </c>
      <c r="D13" s="38">
        <v>3</v>
      </c>
      <c r="E13" s="93">
        <v>181824</v>
      </c>
      <c r="F13" s="93">
        <v>212050</v>
      </c>
      <c r="G13" s="355">
        <f t="shared" si="0"/>
        <v>-14.254185333647726</v>
      </c>
      <c r="H13" s="93">
        <v>1760990</v>
      </c>
      <c r="I13" s="93">
        <v>1916180</v>
      </c>
      <c r="J13" s="355">
        <f t="shared" si="1"/>
        <v>-8.0989259881639555</v>
      </c>
    </row>
    <row r="14" spans="2:14" x14ac:dyDescent="0.2">
      <c r="B14" s="89"/>
      <c r="C14" s="17" t="s">
        <v>108</v>
      </c>
      <c r="D14" s="38">
        <v>4</v>
      </c>
      <c r="E14" s="93">
        <v>2683344</v>
      </c>
      <c r="F14" s="93">
        <v>2779822</v>
      </c>
      <c r="G14" s="355">
        <f t="shared" si="0"/>
        <v>-3.4706538763992825</v>
      </c>
      <c r="H14" s="93">
        <v>21623703</v>
      </c>
      <c r="I14" s="93">
        <v>19090990</v>
      </c>
      <c r="J14" s="355">
        <f t="shared" si="1"/>
        <v>13.266535679920224</v>
      </c>
    </row>
    <row r="15" spans="2:14" x14ac:dyDescent="0.2">
      <c r="B15" s="89"/>
      <c r="C15" s="17" t="s">
        <v>109</v>
      </c>
      <c r="D15" s="38">
        <v>5</v>
      </c>
      <c r="E15" s="93">
        <v>690235</v>
      </c>
      <c r="F15" s="93">
        <v>744781</v>
      </c>
      <c r="G15" s="355">
        <f t="shared" si="0"/>
        <v>-7.3237636298455442</v>
      </c>
      <c r="H15" s="93">
        <v>6828329</v>
      </c>
      <c r="I15" s="93">
        <v>6390883</v>
      </c>
      <c r="J15" s="355">
        <f t="shared" si="1"/>
        <v>6.8448444448130203</v>
      </c>
    </row>
    <row r="16" spans="2:14" x14ac:dyDescent="0.2">
      <c r="B16" s="89"/>
      <c r="C16" s="17" t="s">
        <v>110</v>
      </c>
      <c r="D16" s="38">
        <v>6</v>
      </c>
      <c r="E16" s="93">
        <v>156590</v>
      </c>
      <c r="F16" s="93">
        <v>176129</v>
      </c>
      <c r="G16" s="355">
        <f t="shared" si="0"/>
        <v>-11.093573460361441</v>
      </c>
      <c r="H16" s="93">
        <v>1420126</v>
      </c>
      <c r="I16" s="93">
        <v>1422735</v>
      </c>
      <c r="J16" s="355">
        <f t="shared" si="1"/>
        <v>-0.18337919570404893</v>
      </c>
    </row>
    <row r="17" spans="2:10" x14ac:dyDescent="0.2">
      <c r="B17" s="89"/>
      <c r="C17" s="17" t="s">
        <v>111</v>
      </c>
      <c r="D17" s="38">
        <v>7</v>
      </c>
      <c r="E17" s="93">
        <v>395863</v>
      </c>
      <c r="F17" s="93">
        <v>462495</v>
      </c>
      <c r="G17" s="355">
        <f t="shared" si="0"/>
        <v>-14.407074671077524</v>
      </c>
      <c r="H17" s="93">
        <v>2697274</v>
      </c>
      <c r="I17" s="93">
        <v>3196093</v>
      </c>
      <c r="J17" s="355">
        <f t="shared" si="1"/>
        <v>-15.607149103608691</v>
      </c>
    </row>
    <row r="18" spans="2:10" x14ac:dyDescent="0.2">
      <c r="B18" s="105"/>
      <c r="C18" s="17" t="s">
        <v>112</v>
      </c>
      <c r="D18" s="38">
        <v>8</v>
      </c>
      <c r="E18" s="93">
        <v>172151</v>
      </c>
      <c r="F18" s="93">
        <v>114715</v>
      </c>
      <c r="G18" s="355">
        <f t="shared" si="0"/>
        <v>50.068430458091797</v>
      </c>
      <c r="H18" s="93">
        <v>1851089</v>
      </c>
      <c r="I18" s="93">
        <v>1581432</v>
      </c>
      <c r="J18" s="355">
        <f t="shared" si="1"/>
        <v>17.051444513580094</v>
      </c>
    </row>
    <row r="19" spans="2:10" ht="3.95" customHeight="1" x14ac:dyDescent="0.2">
      <c r="B19" s="105"/>
      <c r="C19" s="17"/>
      <c r="D19" s="38"/>
      <c r="E19" s="93"/>
      <c r="F19" s="93"/>
      <c r="G19" s="46"/>
      <c r="H19" s="93"/>
      <c r="I19" s="93"/>
      <c r="J19" s="355"/>
    </row>
    <row r="20" spans="2:10" x14ac:dyDescent="0.2">
      <c r="B20" s="89" t="s">
        <v>113</v>
      </c>
      <c r="C20" s="29"/>
      <c r="D20" s="23"/>
      <c r="E20" s="91"/>
      <c r="F20" s="91"/>
      <c r="G20" s="353"/>
      <c r="H20" s="91"/>
      <c r="I20" s="91"/>
      <c r="J20" s="356"/>
    </row>
    <row r="21" spans="2:10" x14ac:dyDescent="0.2">
      <c r="B21" s="89"/>
      <c r="C21" s="17" t="s">
        <v>114</v>
      </c>
      <c r="D21" s="92">
        <v>9</v>
      </c>
      <c r="E21" s="93">
        <v>236225</v>
      </c>
      <c r="F21" s="93">
        <v>297871</v>
      </c>
      <c r="G21" s="355">
        <f t="shared" ref="G21:G34" si="2">IF(AND(F21&gt; 0,E21&gt;0,E21&lt;=F21*6),E21/F21*100-100,"-")</f>
        <v>-20.695535987054797</v>
      </c>
      <c r="H21" s="93">
        <v>1964802</v>
      </c>
      <c r="I21" s="93">
        <v>2139362</v>
      </c>
      <c r="J21" s="355">
        <f t="shared" ref="J21:J34" si="3">IF(AND(I21&gt; 0,H21&gt;0,H21&lt;=I21*6),H21/I21*100-100,"-")</f>
        <v>-8.159441927079186</v>
      </c>
    </row>
    <row r="22" spans="2:10" x14ac:dyDescent="0.2">
      <c r="B22" s="89"/>
      <c r="C22" s="17" t="s">
        <v>115</v>
      </c>
      <c r="D22" s="38">
        <v>10</v>
      </c>
      <c r="E22" s="93">
        <v>297228</v>
      </c>
      <c r="F22" s="93">
        <v>309345</v>
      </c>
      <c r="G22" s="355">
        <f t="shared" si="2"/>
        <v>-3.916985889540797</v>
      </c>
      <c r="H22" s="93">
        <v>2510135</v>
      </c>
      <c r="I22" s="93">
        <v>2225263</v>
      </c>
      <c r="J22" s="355">
        <f t="shared" si="3"/>
        <v>12.801722762657718</v>
      </c>
    </row>
    <row r="23" spans="2:10" x14ac:dyDescent="0.2">
      <c r="B23" s="89"/>
      <c r="C23" s="17" t="s">
        <v>116</v>
      </c>
      <c r="D23" s="38">
        <v>11</v>
      </c>
      <c r="E23" s="93">
        <v>60600</v>
      </c>
      <c r="F23" s="93">
        <v>43630</v>
      </c>
      <c r="G23" s="355">
        <f t="shared" si="2"/>
        <v>38.895255558102235</v>
      </c>
      <c r="H23" s="93">
        <v>409463</v>
      </c>
      <c r="I23" s="93">
        <v>399375</v>
      </c>
      <c r="J23" s="355">
        <f t="shared" si="3"/>
        <v>2.5259467918622818</v>
      </c>
    </row>
    <row r="24" spans="2:10" x14ac:dyDescent="0.2">
      <c r="B24" s="89"/>
      <c r="C24" s="17" t="s">
        <v>117</v>
      </c>
      <c r="D24" s="38">
        <v>12</v>
      </c>
      <c r="E24" s="93">
        <v>2951</v>
      </c>
      <c r="F24" s="93">
        <v>4011</v>
      </c>
      <c r="G24" s="355">
        <f t="shared" si="2"/>
        <v>-26.427324856644233</v>
      </c>
      <c r="H24" s="93">
        <v>34318</v>
      </c>
      <c r="I24" s="93">
        <v>32962</v>
      </c>
      <c r="J24" s="355">
        <f t="shared" si="3"/>
        <v>4.1138280444147739</v>
      </c>
    </row>
    <row r="25" spans="2:10" x14ac:dyDescent="0.2">
      <c r="B25" s="89"/>
      <c r="C25" s="17" t="s">
        <v>118</v>
      </c>
      <c r="D25" s="38">
        <v>13</v>
      </c>
      <c r="E25" s="93">
        <v>0</v>
      </c>
      <c r="F25" s="93">
        <v>0</v>
      </c>
      <c r="G25" s="355" t="str">
        <f t="shared" si="2"/>
        <v>-</v>
      </c>
      <c r="H25" s="93">
        <v>0</v>
      </c>
      <c r="I25" s="93">
        <v>0</v>
      </c>
      <c r="J25" s="355" t="str">
        <f t="shared" si="3"/>
        <v>-</v>
      </c>
    </row>
    <row r="26" spans="2:10" x14ac:dyDescent="0.2">
      <c r="B26" s="89"/>
      <c r="C26" s="17" t="s">
        <v>119</v>
      </c>
      <c r="D26" s="38">
        <v>14</v>
      </c>
      <c r="E26" s="93">
        <v>0</v>
      </c>
      <c r="F26" s="93">
        <v>0</v>
      </c>
      <c r="G26" s="355" t="str">
        <f t="shared" si="2"/>
        <v>-</v>
      </c>
      <c r="H26" s="93">
        <v>0</v>
      </c>
      <c r="I26" s="93">
        <v>0</v>
      </c>
      <c r="J26" s="355" t="str">
        <f t="shared" si="3"/>
        <v>-</v>
      </c>
    </row>
    <row r="27" spans="2:10" x14ac:dyDescent="0.2">
      <c r="B27" s="89"/>
      <c r="C27" s="17" t="s">
        <v>120</v>
      </c>
      <c r="D27" s="38">
        <v>15</v>
      </c>
      <c r="E27" s="93">
        <v>356620</v>
      </c>
      <c r="F27" s="93">
        <v>339517</v>
      </c>
      <c r="G27" s="355">
        <f t="shared" si="2"/>
        <v>5.037450260222613</v>
      </c>
      <c r="H27" s="93">
        <v>2886595</v>
      </c>
      <c r="I27" s="93">
        <v>1602849</v>
      </c>
      <c r="J27" s="355">
        <f t="shared" si="3"/>
        <v>80.091512051353561</v>
      </c>
    </row>
    <row r="28" spans="2:10" x14ac:dyDescent="0.2">
      <c r="B28" s="89"/>
      <c r="C28" s="17" t="s">
        <v>121</v>
      </c>
      <c r="D28" s="38">
        <v>16</v>
      </c>
      <c r="E28" s="93">
        <v>5316</v>
      </c>
      <c r="F28" s="93">
        <v>0</v>
      </c>
      <c r="G28" s="355" t="str">
        <f t="shared" si="2"/>
        <v>-</v>
      </c>
      <c r="H28" s="93">
        <v>22788</v>
      </c>
      <c r="I28" s="93">
        <v>13</v>
      </c>
      <c r="J28" s="355" t="str">
        <f t="shared" si="3"/>
        <v>-</v>
      </c>
    </row>
    <row r="29" spans="2:10" x14ac:dyDescent="0.2">
      <c r="B29" s="89"/>
      <c r="C29" s="17" t="s">
        <v>122</v>
      </c>
      <c r="D29" s="38">
        <v>17</v>
      </c>
      <c r="E29" s="93">
        <v>156989</v>
      </c>
      <c r="F29" s="93">
        <v>235317</v>
      </c>
      <c r="G29" s="355">
        <f t="shared" si="2"/>
        <v>-33.286162920655968</v>
      </c>
      <c r="H29" s="93">
        <v>1439496</v>
      </c>
      <c r="I29" s="93">
        <v>1841841</v>
      </c>
      <c r="J29" s="355">
        <f t="shared" si="3"/>
        <v>-21.844719495331034</v>
      </c>
    </row>
    <row r="30" spans="2:10" x14ac:dyDescent="0.2">
      <c r="B30" s="89"/>
      <c r="C30" s="17" t="s">
        <v>124</v>
      </c>
      <c r="D30" s="38">
        <v>18</v>
      </c>
      <c r="E30" s="93">
        <v>360411</v>
      </c>
      <c r="F30" s="93">
        <v>441672</v>
      </c>
      <c r="G30" s="355">
        <f t="shared" si="2"/>
        <v>-18.398494810628705</v>
      </c>
      <c r="H30" s="93">
        <v>2387860</v>
      </c>
      <c r="I30" s="93">
        <v>2637389</v>
      </c>
      <c r="J30" s="355">
        <f t="shared" si="3"/>
        <v>-9.4612133439549382</v>
      </c>
    </row>
    <row r="31" spans="2:10" x14ac:dyDescent="0.2">
      <c r="B31" s="89"/>
      <c r="C31" s="17" t="s">
        <v>125</v>
      </c>
      <c r="D31" s="38">
        <v>19</v>
      </c>
      <c r="E31" s="93">
        <v>148829</v>
      </c>
      <c r="F31" s="93">
        <v>161215</v>
      </c>
      <c r="G31" s="355">
        <f t="shared" si="2"/>
        <v>-7.68290791799771</v>
      </c>
      <c r="H31" s="93">
        <v>1199563</v>
      </c>
      <c r="I31" s="93">
        <v>1080925</v>
      </c>
      <c r="J31" s="355">
        <f t="shared" si="3"/>
        <v>10.97559960219256</v>
      </c>
    </row>
    <row r="32" spans="2:10" x14ac:dyDescent="0.2">
      <c r="B32" s="89"/>
      <c r="C32" s="17" t="s">
        <v>126</v>
      </c>
      <c r="D32" s="38">
        <v>20</v>
      </c>
      <c r="E32" s="93">
        <v>21878</v>
      </c>
      <c r="F32" s="93">
        <v>26461</v>
      </c>
      <c r="G32" s="355">
        <f t="shared" si="2"/>
        <v>-17.319829182570572</v>
      </c>
      <c r="H32" s="93">
        <v>186617</v>
      </c>
      <c r="I32" s="93">
        <v>212479</v>
      </c>
      <c r="J32" s="355">
        <f t="shared" si="3"/>
        <v>-12.171555777276808</v>
      </c>
    </row>
    <row r="33" spans="2:10" x14ac:dyDescent="0.2">
      <c r="B33" s="105"/>
      <c r="C33" s="17" t="s">
        <v>127</v>
      </c>
      <c r="D33" s="38">
        <v>21</v>
      </c>
      <c r="E33" s="93">
        <v>103568</v>
      </c>
      <c r="F33" s="93">
        <v>89828</v>
      </c>
      <c r="G33" s="355">
        <f t="shared" si="2"/>
        <v>15.295898828872964</v>
      </c>
      <c r="H33" s="93">
        <v>955359</v>
      </c>
      <c r="I33" s="93">
        <v>804549</v>
      </c>
      <c r="J33" s="355">
        <f t="shared" si="3"/>
        <v>18.744663159111496</v>
      </c>
    </row>
    <row r="34" spans="2:10" x14ac:dyDescent="0.2">
      <c r="B34" s="82" t="s">
        <v>128</v>
      </c>
      <c r="C34" s="132"/>
      <c r="D34" s="133">
        <v>22</v>
      </c>
      <c r="E34" s="129">
        <f>SUM(E11:E33)</f>
        <v>8203945</v>
      </c>
      <c r="F34" s="129">
        <f>SUM(F11:F33)</f>
        <v>8716505</v>
      </c>
      <c r="G34" s="357">
        <f t="shared" si="2"/>
        <v>-5.8803385072342564</v>
      </c>
      <c r="H34" s="75">
        <f>SUM(H11:H33)</f>
        <v>67707709</v>
      </c>
      <c r="I34" s="75">
        <f>SUM(I11:I33)</f>
        <v>62407277</v>
      </c>
      <c r="J34" s="357">
        <f t="shared" si="3"/>
        <v>8.4932915755962171</v>
      </c>
    </row>
    <row r="35" spans="2:10" x14ac:dyDescent="0.2"/>
    <row r="36" spans="2:10" x14ac:dyDescent="0.2"/>
  </sheetData>
  <phoneticPr fontId="0" type="noConversion"/>
  <hyperlinks>
    <hyperlink ref="J1" location="Inhalt!F20" display="Inhalt!F20"/>
  </hyperlinks>
  <printOptions horizontalCentered="1"/>
  <pageMargins left="0.19685039370078741" right="0.19685039370078741" top="1.56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B1:N37"/>
  <sheetViews>
    <sheetView showRowColHeaders="0" zoomScale="87" workbookViewId="0">
      <selection activeCell="J1" sqref="J1"/>
    </sheetView>
  </sheetViews>
  <sheetFormatPr baseColWidth="10" defaultColWidth="0" defaultRowHeight="12.75" zeroHeight="1" x14ac:dyDescent="0.2"/>
  <cols>
    <col min="1" max="1" width="2.7109375" style="9" customWidth="1"/>
    <col min="2" max="2" width="2.28515625" style="9" customWidth="1"/>
    <col min="3" max="3" width="26.7109375" style="9" customWidth="1"/>
    <col min="4" max="4" width="2.7109375" style="9" customWidth="1"/>
    <col min="5" max="10" width="15.7109375" style="9" customWidth="1"/>
    <col min="11" max="11" width="9.140625" style="9" customWidth="1"/>
    <col min="12" max="16384" width="0" style="9" hidden="1"/>
  </cols>
  <sheetData>
    <row r="1" spans="2:14" ht="15.75" x14ac:dyDescent="0.25">
      <c r="B1" s="354" t="s">
        <v>369</v>
      </c>
      <c r="C1" s="6"/>
      <c r="D1" s="6"/>
      <c r="E1" s="6"/>
      <c r="F1" s="6"/>
      <c r="G1" s="6"/>
      <c r="H1" s="6"/>
      <c r="I1" s="6"/>
      <c r="J1" s="476" t="str">
        <f>INDEX(rP1.Inhalte,22,1)</f>
        <v>zurück zum Inhaltsverzeichnis</v>
      </c>
      <c r="M1"/>
      <c r="N1"/>
    </row>
    <row r="2" spans="2:14" ht="5.0999999999999996" customHeight="1" x14ac:dyDescent="0.2"/>
    <row r="3" spans="2:14" x14ac:dyDescent="0.2">
      <c r="B3" s="9" t="s">
        <v>133</v>
      </c>
      <c r="I3" s="9" t="s">
        <v>130</v>
      </c>
    </row>
    <row r="4" spans="2:14" ht="5.0999999999999996" customHeight="1" x14ac:dyDescent="0.2">
      <c r="C4" s="17"/>
      <c r="D4" s="17"/>
      <c r="E4" s="18"/>
      <c r="F4" s="18"/>
      <c r="G4" s="18"/>
      <c r="H4" s="18"/>
      <c r="I4" s="17"/>
    </row>
    <row r="5" spans="2:14" x14ac:dyDescent="0.2">
      <c r="B5" s="104"/>
      <c r="C5" s="20"/>
      <c r="D5" s="21"/>
      <c r="E5" s="22" t="s">
        <v>0</v>
      </c>
      <c r="F5" s="23" t="s">
        <v>0</v>
      </c>
      <c r="G5" s="24" t="s">
        <v>0</v>
      </c>
      <c r="H5" s="25" t="s">
        <v>8</v>
      </c>
      <c r="I5" s="26"/>
      <c r="J5" s="27"/>
    </row>
    <row r="6" spans="2:14" x14ac:dyDescent="0.2">
      <c r="B6" s="89"/>
      <c r="C6" s="9" t="s">
        <v>9</v>
      </c>
      <c r="D6" s="30" t="s">
        <v>0</v>
      </c>
      <c r="E6" s="32" t="s">
        <v>10</v>
      </c>
      <c r="F6" s="32" t="s">
        <v>10</v>
      </c>
      <c r="G6" s="32" t="s">
        <v>11</v>
      </c>
      <c r="H6" s="23" t="s">
        <v>12</v>
      </c>
      <c r="I6" s="32" t="s">
        <v>12</v>
      </c>
      <c r="J6" s="32" t="s">
        <v>11</v>
      </c>
    </row>
    <row r="7" spans="2:14" x14ac:dyDescent="0.2">
      <c r="B7" s="89"/>
      <c r="D7" s="30"/>
      <c r="E7" s="32" t="s">
        <v>0</v>
      </c>
      <c r="F7" s="32" t="s">
        <v>13</v>
      </c>
      <c r="G7" s="32" t="s">
        <v>14</v>
      </c>
      <c r="H7" s="32" t="s">
        <v>15</v>
      </c>
      <c r="I7" s="32" t="s">
        <v>15</v>
      </c>
      <c r="J7" s="32" t="s">
        <v>131</v>
      </c>
    </row>
    <row r="8" spans="2:14" x14ac:dyDescent="0.2">
      <c r="B8" s="89" t="s">
        <v>58</v>
      </c>
      <c r="D8" s="30"/>
      <c r="E8" s="92" t="s">
        <v>0</v>
      </c>
      <c r="F8" s="32"/>
      <c r="G8" s="32" t="s">
        <v>132</v>
      </c>
      <c r="H8" s="92" t="s">
        <v>0</v>
      </c>
      <c r="I8" s="32" t="s">
        <v>13</v>
      </c>
      <c r="J8" s="32" t="s">
        <v>132</v>
      </c>
    </row>
    <row r="9" spans="2:14" x14ac:dyDescent="0.2">
      <c r="B9" s="105"/>
      <c r="C9" s="17"/>
      <c r="D9" s="36"/>
      <c r="E9" s="38" t="s">
        <v>101</v>
      </c>
      <c r="F9" s="38" t="s">
        <v>20</v>
      </c>
      <c r="G9" s="38" t="s">
        <v>21</v>
      </c>
      <c r="H9" s="38" t="s">
        <v>55</v>
      </c>
      <c r="I9" s="38" t="s">
        <v>23</v>
      </c>
      <c r="J9" s="38" t="s">
        <v>24</v>
      </c>
    </row>
    <row r="10" spans="2:14" x14ac:dyDescent="0.2">
      <c r="B10" s="89" t="s">
        <v>104</v>
      </c>
      <c r="C10" s="30"/>
      <c r="D10" s="33"/>
      <c r="E10" s="32"/>
      <c r="F10" s="32"/>
      <c r="G10" s="32"/>
      <c r="H10" s="32"/>
      <c r="I10" s="32"/>
      <c r="J10" s="32"/>
    </row>
    <row r="11" spans="2:14" x14ac:dyDescent="0.2">
      <c r="B11" s="89"/>
      <c r="C11" s="17" t="s">
        <v>105</v>
      </c>
      <c r="D11" s="92">
        <v>1</v>
      </c>
      <c r="E11" s="358">
        <v>539655</v>
      </c>
      <c r="F11" s="358">
        <v>732440</v>
      </c>
      <c r="G11" s="355">
        <f t="shared" ref="G11:G18" si="0">IF(AND(F11&gt; 0,E11&gt;0,E11&lt;=F11*6),E11/F11*100-100,"-")</f>
        <v>-26.320927311452138</v>
      </c>
      <c r="H11" s="359">
        <v>5629268</v>
      </c>
      <c r="I11" s="359">
        <v>5994738</v>
      </c>
      <c r="J11" s="355">
        <f t="shared" ref="J11:J18" si="1">IF(AND(I11&gt; 0,H11&gt;0,H11&lt;=I11*6),H11/I11*100-100,"-")</f>
        <v>-6.0965133088385102</v>
      </c>
    </row>
    <row r="12" spans="2:14" x14ac:dyDescent="0.2">
      <c r="B12" s="89"/>
      <c r="C12" s="17" t="s">
        <v>106</v>
      </c>
      <c r="D12" s="38">
        <v>2</v>
      </c>
      <c r="E12" s="358">
        <v>172136</v>
      </c>
      <c r="F12" s="358">
        <v>236578</v>
      </c>
      <c r="G12" s="355">
        <f t="shared" si="0"/>
        <v>-27.239219200432842</v>
      </c>
      <c r="H12" s="359">
        <v>859617</v>
      </c>
      <c r="I12" s="359">
        <v>1161914</v>
      </c>
      <c r="J12" s="355">
        <f t="shared" si="1"/>
        <v>-26.01715789636755</v>
      </c>
    </row>
    <row r="13" spans="2:14" x14ac:dyDescent="0.2">
      <c r="B13" s="89"/>
      <c r="C13" s="17" t="s">
        <v>107</v>
      </c>
      <c r="D13" s="38">
        <v>3</v>
      </c>
      <c r="E13" s="358">
        <v>25268</v>
      </c>
      <c r="F13" s="358">
        <v>48959</v>
      </c>
      <c r="G13" s="355">
        <f t="shared" si="0"/>
        <v>-48.389468739149088</v>
      </c>
      <c r="H13" s="359">
        <v>326159</v>
      </c>
      <c r="I13" s="359">
        <v>399512</v>
      </c>
      <c r="J13" s="355">
        <f t="shared" si="1"/>
        <v>-18.360649992991455</v>
      </c>
    </row>
    <row r="14" spans="2:14" x14ac:dyDescent="0.2">
      <c r="B14" s="89"/>
      <c r="C14" s="17" t="s">
        <v>108</v>
      </c>
      <c r="D14" s="38">
        <v>4</v>
      </c>
      <c r="E14" s="358">
        <v>1440212</v>
      </c>
      <c r="F14" s="358">
        <v>1244334</v>
      </c>
      <c r="G14" s="355">
        <f t="shared" si="0"/>
        <v>15.741593494994106</v>
      </c>
      <c r="H14" s="359">
        <v>8165239</v>
      </c>
      <c r="I14" s="359">
        <v>9308779</v>
      </c>
      <c r="J14" s="355">
        <f t="shared" si="1"/>
        <v>-12.28453269757506</v>
      </c>
    </row>
    <row r="15" spans="2:14" x14ac:dyDescent="0.2">
      <c r="B15" s="89"/>
      <c r="C15" s="17" t="s">
        <v>109</v>
      </c>
      <c r="D15" s="38">
        <v>5</v>
      </c>
      <c r="E15" s="358">
        <v>215694</v>
      </c>
      <c r="F15" s="358">
        <v>116639</v>
      </c>
      <c r="G15" s="355">
        <f t="shared" si="0"/>
        <v>84.924424935056038</v>
      </c>
      <c r="H15" s="359">
        <v>1051133</v>
      </c>
      <c r="I15" s="359">
        <v>951268</v>
      </c>
      <c r="J15" s="355">
        <f t="shared" si="1"/>
        <v>10.498093071563417</v>
      </c>
    </row>
    <row r="16" spans="2:14" x14ac:dyDescent="0.2">
      <c r="B16" s="89"/>
      <c r="C16" s="17" t="s">
        <v>110</v>
      </c>
      <c r="D16" s="38">
        <v>6</v>
      </c>
      <c r="E16" s="358">
        <v>19959</v>
      </c>
      <c r="F16" s="358">
        <v>10440</v>
      </c>
      <c r="G16" s="355">
        <f t="shared" si="0"/>
        <v>91.178160919540232</v>
      </c>
      <c r="H16" s="359">
        <v>131410</v>
      </c>
      <c r="I16" s="359">
        <v>116504</v>
      </c>
      <c r="J16" s="355">
        <f t="shared" si="1"/>
        <v>12.794410492343602</v>
      </c>
    </row>
    <row r="17" spans="2:10" x14ac:dyDescent="0.2">
      <c r="B17" s="89"/>
      <c r="C17" s="17" t="s">
        <v>111</v>
      </c>
      <c r="D17" s="38">
        <v>7</v>
      </c>
      <c r="E17" s="358">
        <v>44565</v>
      </c>
      <c r="F17" s="358">
        <v>4195</v>
      </c>
      <c r="G17" s="355" t="str">
        <f t="shared" si="0"/>
        <v>-</v>
      </c>
      <c r="H17" s="359">
        <v>415748</v>
      </c>
      <c r="I17" s="359">
        <v>13449</v>
      </c>
      <c r="J17" s="355" t="str">
        <f t="shared" si="1"/>
        <v>-</v>
      </c>
    </row>
    <row r="18" spans="2:10" x14ac:dyDescent="0.2">
      <c r="B18" s="105"/>
      <c r="C18" s="17" t="s">
        <v>112</v>
      </c>
      <c r="D18" s="38">
        <v>8</v>
      </c>
      <c r="E18" s="358">
        <v>74943</v>
      </c>
      <c r="F18" s="358">
        <v>116638</v>
      </c>
      <c r="G18" s="355">
        <f t="shared" si="0"/>
        <v>-35.74735506438725</v>
      </c>
      <c r="H18" s="359">
        <v>336439</v>
      </c>
      <c r="I18" s="359">
        <v>843323</v>
      </c>
      <c r="J18" s="355">
        <f t="shared" si="1"/>
        <v>-60.105558605658807</v>
      </c>
    </row>
    <row r="19" spans="2:10" ht="3.95" customHeight="1" x14ac:dyDescent="0.2">
      <c r="B19" s="105"/>
      <c r="C19" s="17"/>
      <c r="D19" s="38"/>
      <c r="E19" s="93"/>
      <c r="F19" s="93"/>
      <c r="G19" s="46"/>
      <c r="H19" s="93"/>
      <c r="I19" s="93"/>
      <c r="J19" s="46"/>
    </row>
    <row r="20" spans="2:10" x14ac:dyDescent="0.2">
      <c r="B20" s="89" t="s">
        <v>113</v>
      </c>
      <c r="D20" s="23"/>
      <c r="E20" s="91"/>
      <c r="F20" s="91"/>
      <c r="G20" s="353"/>
      <c r="H20" s="91"/>
      <c r="I20" s="91"/>
      <c r="J20" s="199"/>
    </row>
    <row r="21" spans="2:10" x14ac:dyDescent="0.2">
      <c r="B21" s="89"/>
      <c r="C21" s="17" t="s">
        <v>114</v>
      </c>
      <c r="D21" s="92">
        <v>9</v>
      </c>
      <c r="E21" s="93">
        <v>90277</v>
      </c>
      <c r="F21" s="93">
        <v>91115</v>
      </c>
      <c r="G21" s="355">
        <f t="shared" ref="G21:G34" si="2">IF(AND(F21&gt; 0,E21&gt;0,E21&lt;=F21*6),E21/F21*100-100,"-")</f>
        <v>-0.91971684135432952</v>
      </c>
      <c r="H21" s="93">
        <v>933401</v>
      </c>
      <c r="I21" s="93">
        <v>967590</v>
      </c>
      <c r="J21" s="355">
        <f t="shared" ref="J21:J34" si="3">IF(AND(I21&gt; 0,H21&gt;0,H21&lt;=I21*6),H21/I21*100-100,"-")</f>
        <v>-3.5334180799718808</v>
      </c>
    </row>
    <row r="22" spans="2:10" x14ac:dyDescent="0.2">
      <c r="B22" s="89"/>
      <c r="C22" s="17" t="s">
        <v>115</v>
      </c>
      <c r="D22" s="38">
        <v>10</v>
      </c>
      <c r="E22" s="93">
        <v>0</v>
      </c>
      <c r="F22" s="93">
        <v>0</v>
      </c>
      <c r="G22" s="355" t="str">
        <f t="shared" si="2"/>
        <v>-</v>
      </c>
      <c r="H22" s="93">
        <v>0</v>
      </c>
      <c r="I22" s="93">
        <v>0</v>
      </c>
      <c r="J22" s="355" t="str">
        <f t="shared" si="3"/>
        <v>-</v>
      </c>
    </row>
    <row r="23" spans="2:10" x14ac:dyDescent="0.2">
      <c r="B23" s="89"/>
      <c r="C23" s="17" t="s">
        <v>116</v>
      </c>
      <c r="D23" s="38">
        <v>11</v>
      </c>
      <c r="E23" s="93">
        <v>8502</v>
      </c>
      <c r="F23" s="93">
        <v>10233</v>
      </c>
      <c r="G23" s="355">
        <f t="shared" si="2"/>
        <v>-16.915860451480498</v>
      </c>
      <c r="H23" s="93">
        <v>80506</v>
      </c>
      <c r="I23" s="93">
        <v>77311</v>
      </c>
      <c r="J23" s="355">
        <f t="shared" si="3"/>
        <v>4.1326590006596717</v>
      </c>
    </row>
    <row r="24" spans="2:10" x14ac:dyDescent="0.2">
      <c r="B24" s="89"/>
      <c r="C24" s="17" t="s">
        <v>117</v>
      </c>
      <c r="D24" s="38">
        <v>12</v>
      </c>
      <c r="E24" s="93">
        <v>6865</v>
      </c>
      <c r="F24" s="93">
        <v>8991</v>
      </c>
      <c r="G24" s="355">
        <f t="shared" si="2"/>
        <v>-23.645868090312533</v>
      </c>
      <c r="H24" s="93">
        <v>59693</v>
      </c>
      <c r="I24" s="93">
        <v>65979</v>
      </c>
      <c r="J24" s="355">
        <f t="shared" si="3"/>
        <v>-9.5272738295518309</v>
      </c>
    </row>
    <row r="25" spans="2:10" x14ac:dyDescent="0.2">
      <c r="B25" s="89"/>
      <c r="C25" s="17" t="s">
        <v>118</v>
      </c>
      <c r="D25" s="38">
        <v>13</v>
      </c>
      <c r="E25" s="93">
        <v>372</v>
      </c>
      <c r="F25" s="93">
        <v>866</v>
      </c>
      <c r="G25" s="355">
        <f t="shared" si="2"/>
        <v>-57.043879907621246</v>
      </c>
      <c r="H25" s="93">
        <v>3479</v>
      </c>
      <c r="I25" s="93">
        <v>4304</v>
      </c>
      <c r="J25" s="355">
        <f t="shared" si="3"/>
        <v>-19.168215613382898</v>
      </c>
    </row>
    <row r="26" spans="2:10" x14ac:dyDescent="0.2">
      <c r="B26" s="89"/>
      <c r="C26" s="17" t="s">
        <v>119</v>
      </c>
      <c r="D26" s="38">
        <v>14</v>
      </c>
      <c r="E26" s="93">
        <v>0</v>
      </c>
      <c r="F26" s="93">
        <v>0</v>
      </c>
      <c r="G26" s="355" t="str">
        <f t="shared" si="2"/>
        <v>-</v>
      </c>
      <c r="H26" s="93">
        <v>0</v>
      </c>
      <c r="I26" s="93">
        <v>0</v>
      </c>
      <c r="J26" s="355" t="str">
        <f t="shared" si="3"/>
        <v>-</v>
      </c>
    </row>
    <row r="27" spans="2:10" x14ac:dyDescent="0.2">
      <c r="B27" s="89"/>
      <c r="C27" s="17" t="s">
        <v>120</v>
      </c>
      <c r="D27" s="38">
        <v>15</v>
      </c>
      <c r="E27" s="93">
        <v>635961</v>
      </c>
      <c r="F27" s="93">
        <v>368358</v>
      </c>
      <c r="G27" s="355">
        <f t="shared" si="2"/>
        <v>72.647533106380223</v>
      </c>
      <c r="H27" s="93">
        <v>4000409</v>
      </c>
      <c r="I27" s="93">
        <v>2438515</v>
      </c>
      <c r="J27" s="355">
        <f t="shared" si="3"/>
        <v>64.05103105783644</v>
      </c>
    </row>
    <row r="28" spans="2:10" x14ac:dyDescent="0.2">
      <c r="B28" s="89"/>
      <c r="C28" s="17" t="s">
        <v>121</v>
      </c>
      <c r="D28" s="38">
        <v>16</v>
      </c>
      <c r="E28" s="93">
        <v>440</v>
      </c>
      <c r="F28" s="93">
        <v>1776</v>
      </c>
      <c r="G28" s="355">
        <f t="shared" si="2"/>
        <v>-75.22522522522523</v>
      </c>
      <c r="H28" s="93">
        <v>6766</v>
      </c>
      <c r="I28" s="93">
        <v>14706</v>
      </c>
      <c r="J28" s="355">
        <f t="shared" si="3"/>
        <v>-53.991568067455461</v>
      </c>
    </row>
    <row r="29" spans="2:10" x14ac:dyDescent="0.2">
      <c r="B29" s="89"/>
      <c r="C29" s="17" t="s">
        <v>122</v>
      </c>
      <c r="D29" s="38">
        <v>17</v>
      </c>
      <c r="E29" s="93">
        <v>72613</v>
      </c>
      <c r="F29" s="93">
        <v>85770</v>
      </c>
      <c r="G29" s="355">
        <f t="shared" si="2"/>
        <v>-15.339862422758543</v>
      </c>
      <c r="H29" s="93">
        <v>622801</v>
      </c>
      <c r="I29" s="93">
        <v>720340</v>
      </c>
      <c r="J29" s="355">
        <f t="shared" si="3"/>
        <v>-13.540689119027121</v>
      </c>
    </row>
    <row r="30" spans="2:10" x14ac:dyDescent="0.2">
      <c r="B30" s="89"/>
      <c r="C30" s="17" t="s">
        <v>124</v>
      </c>
      <c r="D30" s="38">
        <v>18</v>
      </c>
      <c r="E30" s="93">
        <v>4563</v>
      </c>
      <c r="F30" s="93">
        <v>4692</v>
      </c>
      <c r="G30" s="355">
        <f t="shared" si="2"/>
        <v>-2.7493606138107367</v>
      </c>
      <c r="H30" s="93">
        <v>43517</v>
      </c>
      <c r="I30" s="93">
        <v>46545</v>
      </c>
      <c r="J30" s="355">
        <f t="shared" si="3"/>
        <v>-6.5055322805886817</v>
      </c>
    </row>
    <row r="31" spans="2:10" x14ac:dyDescent="0.2">
      <c r="B31" s="89"/>
      <c r="C31" s="17" t="s">
        <v>125</v>
      </c>
      <c r="D31" s="38">
        <v>19</v>
      </c>
      <c r="E31" s="93">
        <v>33627</v>
      </c>
      <c r="F31" s="93">
        <v>41627</v>
      </c>
      <c r="G31" s="355">
        <f t="shared" si="2"/>
        <v>-19.218295817618369</v>
      </c>
      <c r="H31" s="93">
        <v>434257</v>
      </c>
      <c r="I31" s="93">
        <v>319207</v>
      </c>
      <c r="J31" s="355">
        <f t="shared" si="3"/>
        <v>36.042442678262063</v>
      </c>
    </row>
    <row r="32" spans="2:10" x14ac:dyDescent="0.2">
      <c r="B32" s="89"/>
      <c r="C32" s="17" t="s">
        <v>126</v>
      </c>
      <c r="D32" s="38">
        <v>20</v>
      </c>
      <c r="E32" s="93">
        <v>22942</v>
      </c>
      <c r="F32" s="93">
        <v>27379</v>
      </c>
      <c r="G32" s="355">
        <f t="shared" si="2"/>
        <v>-16.205851199824679</v>
      </c>
      <c r="H32" s="93">
        <v>149036</v>
      </c>
      <c r="I32" s="93">
        <v>180303</v>
      </c>
      <c r="J32" s="355">
        <f t="shared" si="3"/>
        <v>-17.34136425905281</v>
      </c>
    </row>
    <row r="33" spans="2:10" x14ac:dyDescent="0.2">
      <c r="B33" s="89"/>
      <c r="C33" s="17" t="s">
        <v>127</v>
      </c>
      <c r="D33" s="38">
        <v>21</v>
      </c>
      <c r="E33" s="93">
        <v>939</v>
      </c>
      <c r="F33" s="93">
        <v>28766</v>
      </c>
      <c r="G33" s="355">
        <f t="shared" si="2"/>
        <v>-96.735729680873249</v>
      </c>
      <c r="H33" s="93">
        <v>74235</v>
      </c>
      <c r="I33" s="93">
        <v>121577</v>
      </c>
      <c r="J33" s="355">
        <f t="shared" si="3"/>
        <v>-38.939931072489046</v>
      </c>
    </row>
    <row r="34" spans="2:10" x14ac:dyDescent="0.2">
      <c r="B34" s="82" t="s">
        <v>128</v>
      </c>
      <c r="C34" s="83"/>
      <c r="D34" s="133">
        <v>22</v>
      </c>
      <c r="E34" s="129">
        <f>SUM(E11:E33)</f>
        <v>3409533</v>
      </c>
      <c r="F34" s="129">
        <f>SUM(F11:F33)</f>
        <v>3179796</v>
      </c>
      <c r="G34" s="357">
        <f t="shared" si="2"/>
        <v>7.2248974462512763</v>
      </c>
      <c r="H34" s="75">
        <f>SUM(H11:H33)</f>
        <v>23323113</v>
      </c>
      <c r="I34" s="75">
        <f>SUM(I11:I33)</f>
        <v>23745864</v>
      </c>
      <c r="J34" s="357">
        <f t="shared" si="3"/>
        <v>-1.7803142475674889</v>
      </c>
    </row>
    <row r="35" spans="2:10" x14ac:dyDescent="0.2"/>
    <row r="36" spans="2:10" x14ac:dyDescent="0.2"/>
    <row r="37" spans="2:10" x14ac:dyDescent="0.2"/>
  </sheetData>
  <phoneticPr fontId="0" type="noConversion"/>
  <hyperlinks>
    <hyperlink ref="J1" location="Inhalt!F21" display="Inhalt!F21"/>
  </hyperlinks>
  <printOptions horizontalCentered="1"/>
  <pageMargins left="0.19685039370078741" right="0.19685039370078741" top="1.48" bottom="0" header="0.51181102300000003" footer="0.51181102300000003"/>
  <pageSetup paperSize="9" orientation="landscape" horizontalDpi="300" verticalDpi="300" r:id="rId1"/>
  <headerFooter alignWithMargins="0">
    <oddHeader>&amp;C&amp;"Helv,Fett"&amp;11Bundesamt für Wirtschaft und Ausfuhrkontrolle&amp;12
Mineralöldaten für die Bundesrepublik Deutschland&amp;LVorläufige Daten&amp;R1.11.2022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28</vt:i4>
      </vt:variant>
    </vt:vector>
  </HeadingPairs>
  <TitlesOfParts>
    <vt:vector size="52" baseType="lpstr">
      <vt:lpstr>Deckblatt</vt:lpstr>
      <vt:lpstr>Inhalt</vt:lpstr>
      <vt:lpstr>Tab 1</vt:lpstr>
      <vt:lpstr>Tab 2</vt:lpstr>
      <vt:lpstr>Tab 3</vt:lpstr>
      <vt:lpstr>Tab 4</vt:lpstr>
      <vt:lpstr>Tab 5</vt:lpstr>
      <vt:lpstr>Tab 5a</vt:lpstr>
      <vt:lpstr>Tab 5b</vt:lpstr>
      <vt:lpstr>Tab 5c</vt:lpstr>
      <vt:lpstr>Tab 5j</vt:lpstr>
      <vt:lpstr>Tab 6</vt:lpstr>
      <vt:lpstr>Tab 6a</vt:lpstr>
      <vt:lpstr>Tab 6b</vt:lpstr>
      <vt:lpstr>Tab 6c</vt:lpstr>
      <vt:lpstr>Tab 6j</vt:lpstr>
      <vt:lpstr>Tab 7</vt:lpstr>
      <vt:lpstr>Tab 7j</vt:lpstr>
      <vt:lpstr>Tab 8</vt:lpstr>
      <vt:lpstr>Tab 9</vt:lpstr>
      <vt:lpstr>Tab 10</vt:lpstr>
      <vt:lpstr>Tab 10a</vt:lpstr>
      <vt:lpstr>Tab 10j</vt:lpstr>
      <vt:lpstr>Parameter 1</vt:lpstr>
      <vt:lpstr>Deckblatt!Druckbereich</vt:lpstr>
      <vt:lpstr>Inhalt!Druckbereich</vt:lpstr>
      <vt:lpstr>'Tab 1'!Druckbereich</vt:lpstr>
      <vt:lpstr>'Tab 10'!Druckbereich</vt:lpstr>
      <vt:lpstr>'Tab 10a'!Druckbereich</vt:lpstr>
      <vt:lpstr>'Tab 10j'!Druckbereich</vt:lpstr>
      <vt:lpstr>'Tab 2'!Druckbereich</vt:lpstr>
      <vt:lpstr>'Tab 3'!Druckbereich</vt:lpstr>
      <vt:lpstr>'Tab 4'!Druckbereich</vt:lpstr>
      <vt:lpstr>'Tab 5'!Druckbereich</vt:lpstr>
      <vt:lpstr>'Tab 5a'!Druckbereich</vt:lpstr>
      <vt:lpstr>'Tab 5b'!Druckbereich</vt:lpstr>
      <vt:lpstr>'Tab 5c'!Druckbereich</vt:lpstr>
      <vt:lpstr>'Tab 5j'!Druckbereich</vt:lpstr>
      <vt:lpstr>'Tab 6'!Druckbereich</vt:lpstr>
      <vt:lpstr>'Tab 6a'!Druckbereich</vt:lpstr>
      <vt:lpstr>'Tab 6b'!Druckbereich</vt:lpstr>
      <vt:lpstr>'Tab 6c'!Druckbereich</vt:lpstr>
      <vt:lpstr>'Tab 6j'!Druckbereich</vt:lpstr>
      <vt:lpstr>'Tab 7'!Druckbereich</vt:lpstr>
      <vt:lpstr>'Tab 7j'!Druckbereich</vt:lpstr>
      <vt:lpstr>'Tab 8'!Druckbereich</vt:lpstr>
      <vt:lpstr>'Tab 9'!Druckbereich</vt:lpstr>
      <vt:lpstr>rP1.Deckblatt</vt:lpstr>
      <vt:lpstr>rP1.Hinweis</vt:lpstr>
      <vt:lpstr>rP1.Inhalte</vt:lpstr>
      <vt:lpstr>rP1.Links</vt:lpstr>
      <vt:lpstr>rP1.Überschrift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Amtliche Mineralöldaten</dc:title>
  <dc:subject>Mineralöl</dc:subject>
  <dc:creator>Singhoff, Jacqueline</dc:creator>
  <cp:lastModifiedBy>Koj, Harald</cp:lastModifiedBy>
  <cp:lastPrinted>2021-07-22T14:30:25Z</cp:lastPrinted>
  <dcterms:created xsi:type="dcterms:W3CDTF">2005-04-19T07:17:31Z</dcterms:created>
  <dcterms:modified xsi:type="dcterms:W3CDTF">2022-11-01T08:28:53Z</dcterms:modified>
</cp:coreProperties>
</file>