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D:\Diana Fonseca\Documentos Oficiales\BI - Proyectos\Proyectos Phyton\Eventos de Riesgo\"/>
    </mc:Choice>
  </mc:AlternateContent>
  <xr:revisionPtr revIDLastSave="0" documentId="13_ncr:1_{0D7A3AF2-10E6-4079-B151-72C4E71794D2}" xr6:coauthVersionLast="47" xr6:coauthVersionMax="47" xr10:uidLastSave="{00000000-0000-0000-0000-000000000000}"/>
  <bookViews>
    <workbookView xWindow="-110" yWindow="-110" windowWidth="25820" windowHeight="15500" tabRatio="774" xr2:uid="{64D40D0C-20B0-42B4-8FCD-FC496A58C053}"/>
  </bookViews>
  <sheets>
    <sheet name="Eventos de riesgos" sheetId="1" r:id="rId1"/>
    <sheet name="Eventos-Tareas" sheetId="5" r:id="rId2"/>
    <sheet name="DASHBOARD Y REPORTES" sheetId="16" r:id="rId3"/>
  </sheets>
  <definedNames>
    <definedName name="_____xlnm._FilterDatabase">#REF!</definedName>
    <definedName name="_____xlnm.Print_Titles">#REF!</definedName>
    <definedName name="_____xlnm.Print_Titles_1">#REF!</definedName>
    <definedName name="____xlnm._FilterDatabase">#REF!</definedName>
    <definedName name="____xlnm.Print_Titles">#REF!</definedName>
    <definedName name="____xlnm.Print_Titles_1">#REF!</definedName>
    <definedName name="___xlnm._FilterDatabase">#REF!</definedName>
    <definedName name="___xlnm.Print_Titles">#REF!</definedName>
    <definedName name="___xlnm.Print_Titles_1">#REF!</definedName>
    <definedName name="__xlnm._FilterDatabase">#REF!</definedName>
    <definedName name="__xlnm.Print_Titles">#REF!</definedName>
    <definedName name="__xlnm.Print_Titles_1">#REF!</definedName>
    <definedName name="A">#REF!</definedName>
    <definedName name="AccessDatabase" hidden="1">"C:\Mis documentos\ACTIVOS.MDB"</definedName>
    <definedName name="ACT_FIJOS_VALOR">#REF!</definedName>
    <definedName name="AJUSTE_REAJ_FIS_AF">#REF!</definedName>
    <definedName name="año">#REF!</definedName>
    <definedName name="_xlnm.Print_Area" localSheetId="0">'Eventos de riesgos'!$B$1:$J$22</definedName>
    <definedName name="_xlnm.Print_Area">#REF!</definedName>
    <definedName name="AS2DocOpenMode" hidden="1">"AS2DocumentEdit"</definedName>
    <definedName name="cajaç">#REF!</definedName>
    <definedName name="CALDECNM">#REF!</definedName>
    <definedName name="Caracter">#REF!</definedName>
    <definedName name="CIIU">#REF!</definedName>
    <definedName name="CIIUNM">#REF!</definedName>
    <definedName name="CLASEDEC">#REF!</definedName>
    <definedName name="CLASEDECNM">#REF!</definedName>
    <definedName name="CODADMONNM">#REF!</definedName>
    <definedName name="CODDOCSNM">#REF!</definedName>
    <definedName name="Codigos">#REF!</definedName>
    <definedName name="Comprobantes">#REF!</definedName>
    <definedName name="convencion">#REF!</definedName>
    <definedName name="cxc">#REF!</definedName>
    <definedName name="DEPTOSNM">#REF!</definedName>
    <definedName name="DIVIPOL">#REF!</definedName>
    <definedName name="DIVIPOL1">#REF!</definedName>
    <definedName name="DIVIPOLCOD">#REF!</definedName>
    <definedName name="DIVIPOLNM">#REF!</definedName>
    <definedName name="Excel_BuiltIn_Print_Titles">#REF!</definedName>
    <definedName name="Excel_BuiltIn_Print_Titles_1">#REF!</definedName>
    <definedName name="G">#REF!</definedName>
    <definedName name="gActEcono">#REF!</definedName>
    <definedName name="gAdmon">#REF!</definedName>
    <definedName name="gAño">#REF!</definedName>
    <definedName name="gApe1Dec">#REF!</definedName>
    <definedName name="gApe1Rev">#REF!</definedName>
    <definedName name="gApe2Dec">#REF!</definedName>
    <definedName name="gApe2Rev">#REF!</definedName>
    <definedName name="GB">#REF!</definedName>
    <definedName name="gCalDec">#REF!</definedName>
    <definedName name="gCedDec">#REF!</definedName>
    <definedName name="gCedRev">#REF!</definedName>
    <definedName name="gClaseDec">#REF!</definedName>
    <definedName name="gDeclaraPrimerVez">#REF!</definedName>
    <definedName name="gDepto">#REF!</definedName>
    <definedName name="gDireccion">#REF!</definedName>
    <definedName name="gExentoRtaPres">#REF!</definedName>
    <definedName name="gFechaDecCor">#REF!</definedName>
    <definedName name="gMetValInv">#REF!</definedName>
    <definedName name="gMun">#REF!</definedName>
    <definedName name="gNIT">#REF!</definedName>
    <definedName name="gNom1Dec">#REF!</definedName>
    <definedName name="gNom1Rev">#REF!</definedName>
    <definedName name="gNom2Dec">#REF!</definedName>
    <definedName name="gNom2Rev">#REF!</definedName>
    <definedName name="gNumeroAutoadhesivo">#REF!</definedName>
    <definedName name="gPUC">#REF!</definedName>
    <definedName name="gRazonSocial">#REF!</definedName>
    <definedName name="gRentasMixtas">#REF!</definedName>
    <definedName name="gSisInv">#REF!</definedName>
    <definedName name="gTelefono">#REF!</definedName>
    <definedName name="gTipoContrib">#REF!</definedName>
    <definedName name="gTProf">#REF!</definedName>
    <definedName name="image">#REF!</definedName>
    <definedName name="ImptoRenta">#REF!</definedName>
    <definedName name="Lista1">#REF!</definedName>
    <definedName name="LST_BAL_CRE_CON">#REF!</definedName>
    <definedName name="LST_BAL_CUENTAS">#REF!</definedName>
    <definedName name="LST_BAL_DEB_CON">#REF!</definedName>
    <definedName name="LST_BAL_RENGLONES">#REF!</definedName>
    <definedName name="LST_BALANCE">#REF!</definedName>
    <definedName name="mes">#REF!</definedName>
    <definedName name="mitabla">#REF!</definedName>
    <definedName name="Moneda">#REF!</definedName>
    <definedName name="Monedas">#REF!</definedName>
    <definedName name="MOTCOR">#REF!</definedName>
    <definedName name="MOTCORNM">#REF!</definedName>
    <definedName name="mp">#REF!</definedName>
    <definedName name="N">#REF!</definedName>
    <definedName name="pActEcono">#REF!</definedName>
    <definedName name="pAdmon">#REF!</definedName>
    <definedName name="PC">#REF!</definedName>
    <definedName name="pCedDec">#REF!</definedName>
    <definedName name="pCedRev">#REF!</definedName>
    <definedName name="pClaseDec">#REF!</definedName>
    <definedName name="pCorreccionDeclaracion">#REF!</definedName>
    <definedName name="pFechaCuota1">#REF!</definedName>
    <definedName name="pFechaCuota2">#REF!</definedName>
    <definedName name="pFechaCuota3">#REF!</definedName>
    <definedName name="pFechaCuota4">#REF!</definedName>
    <definedName name="pFechaCuota5">#REF!</definedName>
    <definedName name="pNomDec">#REF!</definedName>
    <definedName name="pNomRev">#REF!</definedName>
    <definedName name="pNumeroAutoadhesivo">#REF!</definedName>
    <definedName name="pp">#REF!</definedName>
    <definedName name="pParafiscalesCausadoPagado">#REF!</definedName>
    <definedName name="ppTipoContrib">#REF!</definedName>
    <definedName name="pPUC">#REF!</definedName>
    <definedName name="pSegSocialCausadoPagado">#REF!</definedName>
    <definedName name="pt">#REF!</definedName>
    <definedName name="pTipoContrib">#REF!</definedName>
    <definedName name="pTProf">#REF!</definedName>
    <definedName name="PUCS">#REF!</definedName>
    <definedName name="Respuestas">#REF!</definedName>
    <definedName name="sdstipos_TipoDeDocumentoInvExt">#REF!</definedName>
    <definedName name="sdstipos_TipoPaises">#REF!</definedName>
    <definedName name="SegmentaciónDeDatos_Año">#N/A</definedName>
    <definedName name="SegmentaciónDeDatos_CLASE_EVENTO_NIVEL_1">#N/A</definedName>
    <definedName name="Subactivos">#REF!</definedName>
    <definedName name="tablax">#REF!</definedName>
    <definedName name="team">#REF!</definedName>
    <definedName name="Termnegociacion">#REF!</definedName>
    <definedName name="Tipo">#REF!</definedName>
    <definedName name="TIPOCONTRIBNM">#REF!</definedName>
    <definedName name="Tipodearrendamiento">#REF!</definedName>
    <definedName name="TIPPUC">#REF!</definedName>
    <definedName name="TIPPUCNM">#REF!</definedName>
    <definedName name="VP">#REF!</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92" i="1" l="1"/>
  <c r="Z93" i="1"/>
  <c r="Z94" i="1"/>
  <c r="Z95" i="1"/>
  <c r="AA92" i="1"/>
  <c r="AA93" i="1"/>
  <c r="AA94" i="1"/>
  <c r="AA95" i="1"/>
  <c r="C213" i="5"/>
  <c r="L213" i="5"/>
  <c r="M213" i="5"/>
  <c r="O213" i="5"/>
  <c r="P213" i="5"/>
  <c r="Q213" i="5"/>
  <c r="R213" i="5"/>
  <c r="S213" i="5"/>
  <c r="T213" i="5"/>
  <c r="U213" i="5"/>
  <c r="V213" i="5"/>
  <c r="W213" i="5"/>
  <c r="X213" i="5"/>
  <c r="Y213" i="5"/>
  <c r="Z213" i="5"/>
  <c r="AA213" i="5"/>
  <c r="AB213" i="5"/>
  <c r="AC213" i="5"/>
  <c r="AD213" i="5"/>
  <c r="AE213" i="5"/>
  <c r="AF213" i="5"/>
  <c r="AG213" i="5"/>
  <c r="C268" i="5"/>
  <c r="L268" i="5"/>
  <c r="M268" i="5"/>
  <c r="O268" i="5"/>
  <c r="P268" i="5"/>
  <c r="Q268" i="5"/>
  <c r="R268" i="5"/>
  <c r="S268" i="5"/>
  <c r="T268" i="5"/>
  <c r="U268" i="5"/>
  <c r="V268" i="5"/>
  <c r="W268" i="5"/>
  <c r="X268" i="5"/>
  <c r="Y268" i="5"/>
  <c r="Z268" i="5"/>
  <c r="AA268" i="5"/>
  <c r="AB268" i="5"/>
  <c r="AC268" i="5"/>
  <c r="AD268" i="5"/>
  <c r="AE268" i="5"/>
  <c r="AF268" i="5"/>
  <c r="AG268" i="5"/>
  <c r="C342" i="5"/>
  <c r="L342" i="5"/>
  <c r="M342" i="5"/>
  <c r="O342" i="5"/>
  <c r="P342" i="5"/>
  <c r="Q342" i="5"/>
  <c r="R342" i="5"/>
  <c r="S342" i="5"/>
  <c r="T342" i="5"/>
  <c r="U342" i="5"/>
  <c r="V342" i="5"/>
  <c r="W342" i="5"/>
  <c r="X342" i="5"/>
  <c r="Y342" i="5"/>
  <c r="Z342" i="5"/>
  <c r="AA342" i="5"/>
  <c r="AB342" i="5"/>
  <c r="AC342" i="5"/>
  <c r="AD342" i="5"/>
  <c r="AE342" i="5"/>
  <c r="AF342" i="5"/>
  <c r="AG342" i="5"/>
  <c r="C343" i="5"/>
  <c r="L343" i="5"/>
  <c r="M343" i="5"/>
  <c r="O343" i="5"/>
  <c r="P343" i="5"/>
  <c r="Q343" i="5"/>
  <c r="R343" i="5"/>
  <c r="S343" i="5"/>
  <c r="T343" i="5"/>
  <c r="U343" i="5"/>
  <c r="V343" i="5"/>
  <c r="W343" i="5"/>
  <c r="X343" i="5"/>
  <c r="Y343" i="5"/>
  <c r="Z343" i="5"/>
  <c r="AA343" i="5"/>
  <c r="AB343" i="5"/>
  <c r="AC343" i="5"/>
  <c r="AD343" i="5"/>
  <c r="AE343" i="5"/>
  <c r="AF343" i="5"/>
  <c r="AG343" i="5"/>
  <c r="C344" i="5"/>
  <c r="L344" i="5"/>
  <c r="M344" i="5"/>
  <c r="O344" i="5"/>
  <c r="P344" i="5"/>
  <c r="Q344" i="5"/>
  <c r="R344" i="5"/>
  <c r="S344" i="5"/>
  <c r="T344" i="5"/>
  <c r="U344" i="5"/>
  <c r="V344" i="5"/>
  <c r="W344" i="5"/>
  <c r="X344" i="5"/>
  <c r="Y344" i="5"/>
  <c r="Z344" i="5"/>
  <c r="AA344" i="5"/>
  <c r="AB344" i="5"/>
  <c r="AC344" i="5"/>
  <c r="AD344" i="5"/>
  <c r="AE344" i="5"/>
  <c r="AF344" i="5"/>
  <c r="AG344" i="5"/>
  <c r="C345" i="5"/>
  <c r="L345" i="5"/>
  <c r="M345" i="5"/>
  <c r="O345" i="5"/>
  <c r="P345" i="5"/>
  <c r="Q345" i="5"/>
  <c r="R345" i="5"/>
  <c r="S345" i="5"/>
  <c r="T345" i="5"/>
  <c r="U345" i="5"/>
  <c r="V345" i="5"/>
  <c r="W345" i="5"/>
  <c r="X345" i="5"/>
  <c r="Y345" i="5"/>
  <c r="Z345" i="5"/>
  <c r="AA345" i="5"/>
  <c r="AB345" i="5"/>
  <c r="AC345" i="5"/>
  <c r="AD345" i="5"/>
  <c r="AE345" i="5"/>
  <c r="AF345" i="5"/>
  <c r="AG345" i="5"/>
  <c r="C346" i="5"/>
  <c r="L346" i="5"/>
  <c r="M346" i="5"/>
  <c r="O346" i="5"/>
  <c r="P346" i="5"/>
  <c r="Q346" i="5"/>
  <c r="R346" i="5"/>
  <c r="S346" i="5"/>
  <c r="T346" i="5"/>
  <c r="U346" i="5"/>
  <c r="V346" i="5"/>
  <c r="W346" i="5"/>
  <c r="X346" i="5"/>
  <c r="Y346" i="5"/>
  <c r="Z346" i="5"/>
  <c r="AA346" i="5"/>
  <c r="AB346" i="5"/>
  <c r="AC346" i="5"/>
  <c r="AD346" i="5"/>
  <c r="AE346" i="5"/>
  <c r="AF346" i="5"/>
  <c r="AG346" i="5"/>
  <c r="C347" i="5"/>
  <c r="L347" i="5"/>
  <c r="M347" i="5"/>
  <c r="O347" i="5"/>
  <c r="P347" i="5"/>
  <c r="Q347" i="5"/>
  <c r="R347" i="5"/>
  <c r="S347" i="5"/>
  <c r="T347" i="5"/>
  <c r="U347" i="5"/>
  <c r="V347" i="5"/>
  <c r="W347" i="5"/>
  <c r="X347" i="5"/>
  <c r="Y347" i="5"/>
  <c r="Z347" i="5"/>
  <c r="AA347" i="5"/>
  <c r="AB347" i="5"/>
  <c r="AC347" i="5"/>
  <c r="AD347" i="5"/>
  <c r="AE347" i="5"/>
  <c r="AF347" i="5"/>
  <c r="AG347" i="5"/>
  <c r="C348" i="5"/>
  <c r="L348" i="5"/>
  <c r="M348" i="5"/>
  <c r="O348" i="5"/>
  <c r="P348" i="5"/>
  <c r="Q348" i="5"/>
  <c r="R348" i="5"/>
  <c r="S348" i="5"/>
  <c r="T348" i="5"/>
  <c r="U348" i="5"/>
  <c r="V348" i="5"/>
  <c r="W348" i="5"/>
  <c r="X348" i="5"/>
  <c r="Y348" i="5"/>
  <c r="Z348" i="5"/>
  <c r="AA348" i="5"/>
  <c r="AB348" i="5"/>
  <c r="AC348" i="5"/>
  <c r="AD348" i="5"/>
  <c r="AE348" i="5"/>
  <c r="AF348" i="5"/>
  <c r="AG348" i="5"/>
  <c r="C364" i="5"/>
  <c r="L364" i="5"/>
  <c r="M364" i="5"/>
  <c r="O364" i="5"/>
  <c r="P364" i="5"/>
  <c r="Q364" i="5"/>
  <c r="R364" i="5"/>
  <c r="S364" i="5"/>
  <c r="T364" i="5"/>
  <c r="U364" i="5"/>
  <c r="V364" i="5"/>
  <c r="W364" i="5"/>
  <c r="X364" i="5"/>
  <c r="Y364" i="5"/>
  <c r="Z364" i="5"/>
  <c r="AA364" i="5"/>
  <c r="AB364" i="5"/>
  <c r="AC364" i="5"/>
  <c r="AD364" i="5"/>
  <c r="AE364" i="5"/>
  <c r="AF364" i="5"/>
  <c r="AG364" i="5"/>
  <c r="C356" i="5"/>
  <c r="C357" i="5"/>
  <c r="C358" i="5"/>
  <c r="C359" i="5"/>
  <c r="C360" i="5"/>
  <c r="C361" i="5"/>
  <c r="C362" i="5"/>
  <c r="C363" i="5"/>
  <c r="L356" i="5"/>
  <c r="L357" i="5"/>
  <c r="L358" i="5"/>
  <c r="L359" i="5"/>
  <c r="L360" i="5"/>
  <c r="L361" i="5"/>
  <c r="L362" i="5"/>
  <c r="L363" i="5"/>
  <c r="M356" i="5"/>
  <c r="M357" i="5"/>
  <c r="M358" i="5"/>
  <c r="M359" i="5"/>
  <c r="M360" i="5"/>
  <c r="M361" i="5"/>
  <c r="M362" i="5"/>
  <c r="M363" i="5"/>
  <c r="O356" i="5"/>
  <c r="O357" i="5"/>
  <c r="O358" i="5"/>
  <c r="O359" i="5"/>
  <c r="O360" i="5"/>
  <c r="O361" i="5"/>
  <c r="O362" i="5"/>
  <c r="O363" i="5"/>
  <c r="P356" i="5"/>
  <c r="P357" i="5"/>
  <c r="P358" i="5"/>
  <c r="P359" i="5"/>
  <c r="P360" i="5"/>
  <c r="P361" i="5"/>
  <c r="P362" i="5"/>
  <c r="P363" i="5"/>
  <c r="Q356" i="5"/>
  <c r="Q357" i="5"/>
  <c r="Q358" i="5"/>
  <c r="Q359" i="5"/>
  <c r="Q360" i="5"/>
  <c r="Q361" i="5"/>
  <c r="Q362" i="5"/>
  <c r="Q363" i="5"/>
  <c r="R356" i="5"/>
  <c r="R357" i="5"/>
  <c r="R358" i="5"/>
  <c r="R359" i="5"/>
  <c r="R360" i="5"/>
  <c r="R361" i="5"/>
  <c r="R362" i="5"/>
  <c r="R363" i="5"/>
  <c r="S356" i="5"/>
  <c r="S357" i="5"/>
  <c r="S358" i="5"/>
  <c r="S359" i="5"/>
  <c r="S360" i="5"/>
  <c r="S361" i="5"/>
  <c r="S362" i="5"/>
  <c r="S363" i="5"/>
  <c r="T356" i="5"/>
  <c r="T357" i="5"/>
  <c r="T358" i="5"/>
  <c r="T359" i="5"/>
  <c r="T360" i="5"/>
  <c r="T361" i="5"/>
  <c r="T362" i="5"/>
  <c r="T363" i="5"/>
  <c r="U356" i="5"/>
  <c r="U357" i="5"/>
  <c r="U358" i="5"/>
  <c r="U359" i="5"/>
  <c r="U360" i="5"/>
  <c r="U361" i="5"/>
  <c r="U362" i="5"/>
  <c r="U363" i="5"/>
  <c r="V356" i="5"/>
  <c r="V357" i="5"/>
  <c r="V358" i="5"/>
  <c r="V359" i="5"/>
  <c r="V360" i="5"/>
  <c r="V361" i="5"/>
  <c r="V362" i="5"/>
  <c r="V363" i="5"/>
  <c r="W356" i="5"/>
  <c r="W357" i="5"/>
  <c r="W358" i="5"/>
  <c r="W359" i="5"/>
  <c r="W360" i="5"/>
  <c r="W361" i="5"/>
  <c r="W362" i="5"/>
  <c r="W363" i="5"/>
  <c r="X356" i="5"/>
  <c r="X357" i="5"/>
  <c r="X358" i="5"/>
  <c r="X359" i="5"/>
  <c r="X360" i="5"/>
  <c r="X361" i="5"/>
  <c r="X362" i="5"/>
  <c r="X363" i="5"/>
  <c r="Y356" i="5"/>
  <c r="Y357" i="5"/>
  <c r="Y358" i="5"/>
  <c r="Y359" i="5"/>
  <c r="Y360" i="5"/>
  <c r="Y361" i="5"/>
  <c r="Y362" i="5"/>
  <c r="Y363" i="5"/>
  <c r="Z356" i="5"/>
  <c r="Z357" i="5"/>
  <c r="Z358" i="5"/>
  <c r="Z359" i="5"/>
  <c r="Z360" i="5"/>
  <c r="Z361" i="5"/>
  <c r="Z362" i="5"/>
  <c r="Z363" i="5"/>
  <c r="AA356" i="5"/>
  <c r="AA357" i="5"/>
  <c r="AA358" i="5"/>
  <c r="AA359" i="5"/>
  <c r="AA360" i="5"/>
  <c r="AA361" i="5"/>
  <c r="AA362" i="5"/>
  <c r="AA363" i="5"/>
  <c r="AB356" i="5"/>
  <c r="AB357" i="5"/>
  <c r="AB358" i="5"/>
  <c r="AB359" i="5"/>
  <c r="AB360" i="5"/>
  <c r="AB361" i="5"/>
  <c r="AB362" i="5"/>
  <c r="AB363" i="5"/>
  <c r="AC356" i="5"/>
  <c r="AC357" i="5"/>
  <c r="AC358" i="5"/>
  <c r="AC359" i="5"/>
  <c r="AC360" i="5"/>
  <c r="AC361" i="5"/>
  <c r="AC362" i="5"/>
  <c r="AC363" i="5"/>
  <c r="AD356" i="5"/>
  <c r="AD357" i="5"/>
  <c r="AD358" i="5"/>
  <c r="AD359" i="5"/>
  <c r="AD360" i="5"/>
  <c r="AD361" i="5"/>
  <c r="AD362" i="5"/>
  <c r="AD363" i="5"/>
  <c r="AE356" i="5"/>
  <c r="AE357" i="5"/>
  <c r="AE358" i="5"/>
  <c r="AE359" i="5"/>
  <c r="AE360" i="5"/>
  <c r="AE361" i="5"/>
  <c r="AE362" i="5"/>
  <c r="AE363" i="5"/>
  <c r="AF356" i="5"/>
  <c r="AF357" i="5"/>
  <c r="AF358" i="5"/>
  <c r="AF359" i="5"/>
  <c r="AF360" i="5"/>
  <c r="AF361" i="5"/>
  <c r="AF362" i="5"/>
  <c r="AF363" i="5"/>
  <c r="AG356" i="5"/>
  <c r="AG357" i="5"/>
  <c r="AG358" i="5"/>
  <c r="AG359" i="5"/>
  <c r="AG360" i="5"/>
  <c r="AG361" i="5"/>
  <c r="AG362" i="5"/>
  <c r="AG363" i="5"/>
  <c r="C354" i="5"/>
  <c r="C355" i="5"/>
  <c r="L354" i="5"/>
  <c r="L355" i="5"/>
  <c r="M354" i="5"/>
  <c r="M355" i="5"/>
  <c r="O354" i="5"/>
  <c r="O355" i="5"/>
  <c r="P354" i="5"/>
  <c r="P355" i="5"/>
  <c r="Q354" i="5"/>
  <c r="Q355" i="5"/>
  <c r="R354" i="5"/>
  <c r="R355" i="5"/>
  <c r="S354" i="5"/>
  <c r="S355" i="5"/>
  <c r="T354" i="5"/>
  <c r="T355" i="5"/>
  <c r="U354" i="5"/>
  <c r="U355" i="5"/>
  <c r="V354" i="5"/>
  <c r="V355" i="5"/>
  <c r="W354" i="5"/>
  <c r="W355" i="5"/>
  <c r="X354" i="5"/>
  <c r="X355" i="5"/>
  <c r="Y354" i="5"/>
  <c r="Y355" i="5"/>
  <c r="Z354" i="5"/>
  <c r="Z355" i="5"/>
  <c r="AA354" i="5"/>
  <c r="AA355" i="5"/>
  <c r="AB354" i="5"/>
  <c r="AB355" i="5"/>
  <c r="AC354" i="5"/>
  <c r="AC355" i="5"/>
  <c r="AD354" i="5"/>
  <c r="AD355" i="5"/>
  <c r="AE354" i="5"/>
  <c r="AE355" i="5"/>
  <c r="AF354" i="5"/>
  <c r="AF355" i="5"/>
  <c r="AG354" i="5"/>
  <c r="AG355" i="5"/>
  <c r="C353" i="5"/>
  <c r="L353" i="5"/>
  <c r="M353" i="5"/>
  <c r="O353" i="5"/>
  <c r="P353" i="5"/>
  <c r="Q353" i="5"/>
  <c r="R353" i="5"/>
  <c r="S353" i="5"/>
  <c r="T353" i="5"/>
  <c r="U353" i="5"/>
  <c r="V353" i="5"/>
  <c r="W353" i="5"/>
  <c r="X353" i="5"/>
  <c r="Y353" i="5"/>
  <c r="Z353" i="5"/>
  <c r="AA353" i="5"/>
  <c r="AB353" i="5"/>
  <c r="AC353" i="5"/>
  <c r="AD353" i="5"/>
  <c r="AE353" i="5"/>
  <c r="AF353" i="5"/>
  <c r="AG353" i="5"/>
  <c r="C352" i="5"/>
  <c r="L352" i="5"/>
  <c r="M352" i="5"/>
  <c r="O352" i="5"/>
  <c r="P352" i="5"/>
  <c r="Q352" i="5"/>
  <c r="R352" i="5"/>
  <c r="S352" i="5"/>
  <c r="T352" i="5"/>
  <c r="U352" i="5"/>
  <c r="V352" i="5"/>
  <c r="W352" i="5"/>
  <c r="X352" i="5"/>
  <c r="Y352" i="5"/>
  <c r="Z352" i="5"/>
  <c r="AA352" i="5"/>
  <c r="AB352" i="5"/>
  <c r="AC352" i="5"/>
  <c r="AD352" i="5"/>
  <c r="AE352" i="5"/>
  <c r="AF352" i="5"/>
  <c r="AG352" i="5"/>
  <c r="C351" i="5"/>
  <c r="L351" i="5"/>
  <c r="M351" i="5"/>
  <c r="O351" i="5"/>
  <c r="P351" i="5"/>
  <c r="Q351" i="5"/>
  <c r="R351" i="5"/>
  <c r="S351" i="5"/>
  <c r="T351" i="5"/>
  <c r="U351" i="5"/>
  <c r="V351" i="5"/>
  <c r="W351" i="5"/>
  <c r="X351" i="5"/>
  <c r="Y351" i="5"/>
  <c r="Z351" i="5"/>
  <c r="AA351" i="5"/>
  <c r="AB351" i="5"/>
  <c r="AC351" i="5"/>
  <c r="AD351" i="5"/>
  <c r="AE351" i="5"/>
  <c r="AF351" i="5"/>
  <c r="AG351" i="5"/>
  <c r="C350" i="5"/>
  <c r="L350" i="5"/>
  <c r="M350" i="5"/>
  <c r="O350" i="5"/>
  <c r="P350" i="5"/>
  <c r="Q350" i="5"/>
  <c r="R350" i="5"/>
  <c r="S350" i="5"/>
  <c r="T350" i="5"/>
  <c r="U350" i="5"/>
  <c r="V350" i="5"/>
  <c r="W350" i="5"/>
  <c r="X350" i="5"/>
  <c r="Y350" i="5"/>
  <c r="Z350" i="5"/>
  <c r="AA350" i="5"/>
  <c r="AB350" i="5"/>
  <c r="AC350" i="5"/>
  <c r="AD350" i="5"/>
  <c r="AE350" i="5"/>
  <c r="AF350" i="5"/>
  <c r="AG350" i="5"/>
  <c r="C349" i="5"/>
  <c r="L349" i="5"/>
  <c r="M349" i="5"/>
  <c r="O349" i="5"/>
  <c r="P349" i="5"/>
  <c r="Q349" i="5"/>
  <c r="R349" i="5"/>
  <c r="S349" i="5"/>
  <c r="T349" i="5"/>
  <c r="U349" i="5"/>
  <c r="V349" i="5"/>
  <c r="W349" i="5"/>
  <c r="X349" i="5"/>
  <c r="Y349" i="5"/>
  <c r="Z349" i="5"/>
  <c r="AA349" i="5"/>
  <c r="AB349" i="5"/>
  <c r="AC349" i="5"/>
  <c r="AD349" i="5"/>
  <c r="AE349" i="5"/>
  <c r="AF349" i="5"/>
  <c r="AG349" i="5"/>
  <c r="Z91" i="1"/>
  <c r="AA91" i="1"/>
  <c r="AG337" i="5"/>
  <c r="AF337" i="5"/>
  <c r="AE337" i="5"/>
  <c r="AD337" i="5"/>
  <c r="AC337" i="5"/>
  <c r="AB337" i="5"/>
  <c r="AA337" i="5"/>
  <c r="Z337" i="5"/>
  <c r="Y337" i="5"/>
  <c r="X337" i="5"/>
  <c r="W337" i="5"/>
  <c r="V337" i="5"/>
  <c r="U337" i="5"/>
  <c r="T337" i="5"/>
  <c r="S337" i="5"/>
  <c r="R337" i="5"/>
  <c r="Q337" i="5"/>
  <c r="P337" i="5"/>
  <c r="O337" i="5"/>
  <c r="M337" i="5"/>
  <c r="L337" i="5"/>
  <c r="C337" i="5"/>
  <c r="AG338" i="5"/>
  <c r="AF338" i="5"/>
  <c r="AE338" i="5"/>
  <c r="AD338" i="5"/>
  <c r="AC338" i="5"/>
  <c r="AB338" i="5"/>
  <c r="AA338" i="5"/>
  <c r="Z338" i="5"/>
  <c r="Y338" i="5"/>
  <c r="X338" i="5"/>
  <c r="W338" i="5"/>
  <c r="V338" i="5"/>
  <c r="U338" i="5"/>
  <c r="T338" i="5"/>
  <c r="S338" i="5"/>
  <c r="R338" i="5"/>
  <c r="Q338" i="5"/>
  <c r="P338" i="5"/>
  <c r="O338" i="5"/>
  <c r="M338" i="5"/>
  <c r="L338" i="5"/>
  <c r="C338" i="5"/>
  <c r="I89" i="1"/>
  <c r="L326" i="5"/>
  <c r="AA24" i="5"/>
  <c r="AA25" i="5"/>
  <c r="AA26" i="5"/>
  <c r="AA27" i="5"/>
  <c r="AA28" i="5"/>
  <c r="AA29" i="5"/>
  <c r="AA30" i="5"/>
  <c r="AA31" i="5"/>
  <c r="AA32" i="5"/>
  <c r="AA33" i="5"/>
  <c r="AA34" i="5"/>
  <c r="AA35" i="5"/>
  <c r="AA36" i="5"/>
  <c r="AA37" i="5"/>
  <c r="AA38" i="5"/>
  <c r="AA39" i="5"/>
  <c r="AA40" i="5"/>
  <c r="AA41" i="5"/>
  <c r="AA42" i="5"/>
  <c r="AA43" i="5"/>
  <c r="AA44" i="5"/>
  <c r="AA45" i="5"/>
  <c r="AA46" i="5"/>
  <c r="AA47" i="5"/>
  <c r="AA48" i="5"/>
  <c r="AA49" i="5"/>
  <c r="AA50" i="5"/>
  <c r="AA51" i="5"/>
  <c r="AA52" i="5"/>
  <c r="AA53" i="5"/>
  <c r="AA54" i="5"/>
  <c r="AA55" i="5"/>
  <c r="AA56" i="5"/>
  <c r="AA57" i="5"/>
  <c r="AA58" i="5"/>
  <c r="AA59" i="5"/>
  <c r="AA60" i="5"/>
  <c r="AA61" i="5"/>
  <c r="AA62" i="5"/>
  <c r="AA63" i="5"/>
  <c r="AA64" i="5"/>
  <c r="AA65" i="5"/>
  <c r="AA66" i="5"/>
  <c r="AA67" i="5"/>
  <c r="AA68" i="5"/>
  <c r="AA69" i="5"/>
  <c r="AA70" i="5"/>
  <c r="AA71" i="5"/>
  <c r="AA72" i="5"/>
  <c r="AA73" i="5"/>
  <c r="AA74" i="5"/>
  <c r="AA75" i="5"/>
  <c r="AA76" i="5"/>
  <c r="AA77" i="5"/>
  <c r="AA78" i="5"/>
  <c r="AA79" i="5"/>
  <c r="AA80" i="5"/>
  <c r="AA81" i="5"/>
  <c r="AA82" i="5"/>
  <c r="AA83" i="5"/>
  <c r="AA84" i="5"/>
  <c r="AA85" i="5"/>
  <c r="AA86" i="5"/>
  <c r="AA87" i="5"/>
  <c r="AA88" i="5"/>
  <c r="AA89" i="5"/>
  <c r="AA90" i="5"/>
  <c r="AA91" i="5"/>
  <c r="AA92" i="5"/>
  <c r="AA93" i="5"/>
  <c r="AA94" i="5"/>
  <c r="AA95" i="5"/>
  <c r="AA96" i="5"/>
  <c r="AA97" i="5"/>
  <c r="AA98" i="5"/>
  <c r="AA99" i="5"/>
  <c r="AA100" i="5"/>
  <c r="AA101" i="5"/>
  <c r="AA102" i="5"/>
  <c r="AA103" i="5"/>
  <c r="AA104" i="5"/>
  <c r="AA105" i="5"/>
  <c r="AA106" i="5"/>
  <c r="AA107" i="5"/>
  <c r="AA108" i="5"/>
  <c r="AA109" i="5"/>
  <c r="AA110" i="5"/>
  <c r="AA111" i="5"/>
  <c r="AA112" i="5"/>
  <c r="AA113" i="5"/>
  <c r="AA114" i="5"/>
  <c r="AA115" i="5"/>
  <c r="AA116" i="5"/>
  <c r="AA117" i="5"/>
  <c r="AA118" i="5"/>
  <c r="AA119" i="5"/>
  <c r="AA120" i="5"/>
  <c r="AA121" i="5"/>
  <c r="AA122" i="5"/>
  <c r="AA123" i="5"/>
  <c r="AA124" i="5"/>
  <c r="AA125" i="5"/>
  <c r="AA126" i="5"/>
  <c r="AA127" i="5"/>
  <c r="AA128" i="5"/>
  <c r="AA129" i="5"/>
  <c r="AA130" i="5"/>
  <c r="AA131" i="5"/>
  <c r="AA132" i="5"/>
  <c r="AA133" i="5"/>
  <c r="AA134" i="5"/>
  <c r="AA135" i="5"/>
  <c r="AA136" i="5"/>
  <c r="AA137" i="5"/>
  <c r="AA138" i="5"/>
  <c r="AA139" i="5"/>
  <c r="AA140" i="5"/>
  <c r="AA141" i="5"/>
  <c r="AA142" i="5"/>
  <c r="AA143" i="5"/>
  <c r="AA144" i="5"/>
  <c r="AA145" i="5"/>
  <c r="AA146" i="5"/>
  <c r="AA147" i="5"/>
  <c r="AA148" i="5"/>
  <c r="AA149" i="5"/>
  <c r="AA150" i="5"/>
  <c r="AA151" i="5"/>
  <c r="AA152" i="5"/>
  <c r="AA153" i="5"/>
  <c r="AA154" i="5"/>
  <c r="AA155" i="5"/>
  <c r="AA156" i="5"/>
  <c r="AA157" i="5"/>
  <c r="AA158" i="5"/>
  <c r="AA159" i="5"/>
  <c r="AA160" i="5"/>
  <c r="AA161" i="5"/>
  <c r="AA162" i="5"/>
  <c r="AA163" i="5"/>
  <c r="AA164" i="5"/>
  <c r="AA165" i="5"/>
  <c r="AA166" i="5"/>
  <c r="AA167" i="5"/>
  <c r="AA168" i="5"/>
  <c r="AA169" i="5"/>
  <c r="AA170" i="5"/>
  <c r="AA171" i="5"/>
  <c r="AA172" i="5"/>
  <c r="AA173" i="5"/>
  <c r="AA174" i="5"/>
  <c r="AA175" i="5"/>
  <c r="AA176" i="5"/>
  <c r="AA177" i="5"/>
  <c r="AA178" i="5"/>
  <c r="AA179" i="5"/>
  <c r="AA180" i="5"/>
  <c r="AA181" i="5"/>
  <c r="AA182" i="5"/>
  <c r="AA183" i="5"/>
  <c r="AA184" i="5"/>
  <c r="AA185" i="5"/>
  <c r="AA186" i="5"/>
  <c r="AA187" i="5"/>
  <c r="AA188" i="5"/>
  <c r="AA189" i="5"/>
  <c r="AA190" i="5"/>
  <c r="AA191" i="5"/>
  <c r="AA192" i="5"/>
  <c r="AA193" i="5"/>
  <c r="AA194" i="5"/>
  <c r="AA195" i="5"/>
  <c r="AA196" i="5"/>
  <c r="AA197" i="5"/>
  <c r="AA198" i="5"/>
  <c r="AA199" i="5"/>
  <c r="AA200" i="5"/>
  <c r="AA201" i="5"/>
  <c r="AA202" i="5"/>
  <c r="AA203" i="5"/>
  <c r="AA204" i="5"/>
  <c r="AA205" i="5"/>
  <c r="AA206" i="5"/>
  <c r="AA207" i="5"/>
  <c r="AA208" i="5"/>
  <c r="AA209" i="5"/>
  <c r="AA210" i="5"/>
  <c r="AA211" i="5"/>
  <c r="AA212" i="5"/>
  <c r="AA214" i="5"/>
  <c r="AA215" i="5"/>
  <c r="AA216" i="5"/>
  <c r="AA217" i="5"/>
  <c r="AA218" i="5"/>
  <c r="AA219" i="5"/>
  <c r="AA220" i="5"/>
  <c r="AA221" i="5"/>
  <c r="AA222" i="5"/>
  <c r="AA223" i="5"/>
  <c r="AA224" i="5"/>
  <c r="AA225" i="5"/>
  <c r="AA226" i="5"/>
  <c r="AA227" i="5"/>
  <c r="AA228" i="5"/>
  <c r="AA229" i="5"/>
  <c r="AA230" i="5"/>
  <c r="AA231" i="5"/>
  <c r="AA232" i="5"/>
  <c r="AA233" i="5"/>
  <c r="AA234" i="5"/>
  <c r="AA235" i="5"/>
  <c r="AA236" i="5"/>
  <c r="AA237" i="5"/>
  <c r="AA238" i="5"/>
  <c r="AA239" i="5"/>
  <c r="AA240" i="5"/>
  <c r="AA241" i="5"/>
  <c r="AA242" i="5"/>
  <c r="AA243" i="5"/>
  <c r="AA244" i="5"/>
  <c r="AA245" i="5"/>
  <c r="AA246" i="5"/>
  <c r="AA247" i="5"/>
  <c r="AA248" i="5"/>
  <c r="AA249" i="5"/>
  <c r="AA250" i="5"/>
  <c r="AA251" i="5"/>
  <c r="AA252" i="5"/>
  <c r="AA253" i="5"/>
  <c r="AA254" i="5"/>
  <c r="AA255" i="5"/>
  <c r="AA256" i="5"/>
  <c r="AA257" i="5"/>
  <c r="AA258" i="5"/>
  <c r="AA259" i="5"/>
  <c r="AA260" i="5"/>
  <c r="AA261" i="5"/>
  <c r="AA262" i="5"/>
  <c r="AA263" i="5"/>
  <c r="AA264" i="5"/>
  <c r="AA265" i="5"/>
  <c r="AA266" i="5"/>
  <c r="AA267" i="5"/>
  <c r="AA270" i="5"/>
  <c r="AA269" i="5"/>
  <c r="AA271" i="5"/>
  <c r="AA272" i="5"/>
  <c r="AA273" i="5"/>
  <c r="AA274" i="5"/>
  <c r="AA275" i="5"/>
  <c r="AA276" i="5"/>
  <c r="AA277" i="5"/>
  <c r="AA278" i="5"/>
  <c r="AA279" i="5"/>
  <c r="AA280" i="5"/>
  <c r="AA281" i="5"/>
  <c r="AA282" i="5"/>
  <c r="AA283" i="5"/>
  <c r="AA284" i="5"/>
  <c r="AA285" i="5"/>
  <c r="AA286" i="5"/>
  <c r="AA287" i="5"/>
  <c r="AA288" i="5"/>
  <c r="AA289" i="5"/>
  <c r="AA290" i="5"/>
  <c r="AA291" i="5"/>
  <c r="AA292" i="5"/>
  <c r="AA293" i="5"/>
  <c r="AA294" i="5"/>
  <c r="AA295" i="5"/>
  <c r="AA296" i="5"/>
  <c r="AA297" i="5"/>
  <c r="AA298" i="5"/>
  <c r="AA299" i="5"/>
  <c r="AA300" i="5"/>
  <c r="AA301" i="5"/>
  <c r="AA302" i="5"/>
  <c r="AA303" i="5"/>
  <c r="AA304" i="5"/>
  <c r="AA305" i="5"/>
  <c r="AA306" i="5"/>
  <c r="AA307" i="5"/>
  <c r="AA308" i="5"/>
  <c r="AA309" i="5"/>
  <c r="AA310" i="5"/>
  <c r="AA311" i="5"/>
  <c r="AA312" i="5"/>
  <c r="AA313" i="5"/>
  <c r="AA314" i="5"/>
  <c r="AA315" i="5"/>
  <c r="AA316" i="5"/>
  <c r="AA317" i="5"/>
  <c r="AA318" i="5"/>
  <c r="AA319" i="5"/>
  <c r="AA320" i="5"/>
  <c r="AA321" i="5"/>
  <c r="AA322" i="5"/>
  <c r="AA323" i="5"/>
  <c r="AA324" i="5"/>
  <c r="AA325" i="5"/>
  <c r="AA326" i="5"/>
  <c r="AA327" i="5"/>
  <c r="AA328" i="5"/>
  <c r="AA329" i="5"/>
  <c r="AA330" i="5"/>
  <c r="AA331" i="5"/>
  <c r="AA332" i="5"/>
  <c r="AA333" i="5"/>
  <c r="AA334" i="5"/>
  <c r="AA335" i="5"/>
  <c r="AA336" i="5"/>
  <c r="AA339" i="5"/>
  <c r="AA340" i="5"/>
  <c r="AA341" i="5"/>
  <c r="AA23" i="5"/>
  <c r="AE301" i="5"/>
  <c r="AE311" i="5"/>
  <c r="AE315" i="5"/>
  <c r="AE319" i="5"/>
  <c r="AE326" i="5"/>
  <c r="AE330" i="5"/>
  <c r="AE340" i="5"/>
  <c r="M339" i="5"/>
  <c r="M340" i="5"/>
  <c r="M336" i="5"/>
  <c r="M341" i="5"/>
  <c r="C340" i="5"/>
  <c r="C341" i="5"/>
  <c r="L340" i="5"/>
  <c r="L341" i="5"/>
  <c r="O340" i="5"/>
  <c r="O341" i="5"/>
  <c r="P340" i="5"/>
  <c r="P341" i="5"/>
  <c r="Q340" i="5"/>
  <c r="Q341" i="5"/>
  <c r="R340" i="5"/>
  <c r="R341" i="5"/>
  <c r="S340" i="5"/>
  <c r="S341" i="5"/>
  <c r="T340" i="5"/>
  <c r="T341" i="5"/>
  <c r="U340" i="5"/>
  <c r="U341" i="5"/>
  <c r="V340" i="5"/>
  <c r="V341" i="5"/>
  <c r="W340" i="5"/>
  <c r="W341" i="5"/>
  <c r="X340" i="5"/>
  <c r="X341" i="5"/>
  <c r="Y340" i="5"/>
  <c r="Y341" i="5"/>
  <c r="Z340" i="5"/>
  <c r="Z341" i="5"/>
  <c r="AB340" i="5"/>
  <c r="AB341" i="5"/>
  <c r="AC340" i="5"/>
  <c r="AC341" i="5"/>
  <c r="AD340" i="5"/>
  <c r="AD341" i="5"/>
  <c r="AF340" i="5"/>
  <c r="AF341" i="5"/>
  <c r="AG340" i="5"/>
  <c r="AG341" i="5"/>
  <c r="C339" i="5"/>
  <c r="L339" i="5"/>
  <c r="O339" i="5"/>
  <c r="P339" i="5"/>
  <c r="Q339" i="5"/>
  <c r="R339" i="5"/>
  <c r="S339" i="5"/>
  <c r="T339" i="5"/>
  <c r="U339" i="5"/>
  <c r="V339" i="5"/>
  <c r="W339" i="5"/>
  <c r="X339" i="5"/>
  <c r="Y339" i="5"/>
  <c r="Z339" i="5"/>
  <c r="AB339" i="5"/>
  <c r="AC339" i="5"/>
  <c r="AD339" i="5"/>
  <c r="AE339" i="5"/>
  <c r="AF339" i="5"/>
  <c r="AG339" i="5"/>
  <c r="Z88" i="1"/>
  <c r="AA88" i="1"/>
  <c r="Z89" i="1"/>
  <c r="AA89" i="1"/>
  <c r="Z90" i="1"/>
  <c r="AA90" i="1"/>
  <c r="AA62" i="1"/>
  <c r="C326" i="5"/>
  <c r="M326" i="5"/>
  <c r="O326" i="5"/>
  <c r="P326" i="5"/>
  <c r="Q326" i="5"/>
  <c r="R326" i="5"/>
  <c r="S326" i="5"/>
  <c r="T326" i="5"/>
  <c r="U326" i="5"/>
  <c r="V326" i="5"/>
  <c r="W326" i="5"/>
  <c r="X326" i="5"/>
  <c r="Y326" i="5"/>
  <c r="Z326" i="5"/>
  <c r="AB326" i="5"/>
  <c r="AC326" i="5"/>
  <c r="AD326" i="5"/>
  <c r="AF326" i="5"/>
  <c r="AG326" i="5"/>
  <c r="C322" i="5"/>
  <c r="L322" i="5"/>
  <c r="M322" i="5"/>
  <c r="O322" i="5"/>
  <c r="P322" i="5"/>
  <c r="Q322" i="5"/>
  <c r="R322" i="5"/>
  <c r="S322" i="5"/>
  <c r="T322" i="5"/>
  <c r="U322" i="5"/>
  <c r="V322" i="5"/>
  <c r="W322" i="5"/>
  <c r="X322" i="5"/>
  <c r="Y322" i="5"/>
  <c r="Z322" i="5"/>
  <c r="AB322" i="5"/>
  <c r="AC322" i="5"/>
  <c r="AD322" i="5"/>
  <c r="AF322" i="5"/>
  <c r="AG322" i="5"/>
  <c r="C323" i="5"/>
  <c r="L323" i="5"/>
  <c r="M323" i="5"/>
  <c r="O323" i="5"/>
  <c r="P323" i="5"/>
  <c r="Q323" i="5"/>
  <c r="R323" i="5"/>
  <c r="S323" i="5"/>
  <c r="T323" i="5"/>
  <c r="U323" i="5"/>
  <c r="V323" i="5"/>
  <c r="W323" i="5"/>
  <c r="X323" i="5"/>
  <c r="Y323" i="5"/>
  <c r="Z323" i="5"/>
  <c r="AB323" i="5"/>
  <c r="AC323" i="5"/>
  <c r="AD323" i="5"/>
  <c r="AF323" i="5"/>
  <c r="AG323" i="5"/>
  <c r="C324" i="5"/>
  <c r="L324" i="5"/>
  <c r="M324" i="5"/>
  <c r="O324" i="5"/>
  <c r="P324" i="5"/>
  <c r="Q324" i="5"/>
  <c r="R324" i="5"/>
  <c r="S324" i="5"/>
  <c r="T324" i="5"/>
  <c r="U324" i="5"/>
  <c r="V324" i="5"/>
  <c r="W324" i="5"/>
  <c r="X324" i="5"/>
  <c r="Y324" i="5"/>
  <c r="Z324" i="5"/>
  <c r="AB324" i="5"/>
  <c r="AC324" i="5"/>
  <c r="AD324" i="5"/>
  <c r="AF324" i="5"/>
  <c r="AG324" i="5"/>
  <c r="C325" i="5"/>
  <c r="L325" i="5"/>
  <c r="M325" i="5"/>
  <c r="O325" i="5"/>
  <c r="P325" i="5"/>
  <c r="Q325" i="5"/>
  <c r="R325" i="5"/>
  <c r="S325" i="5"/>
  <c r="T325" i="5"/>
  <c r="U325" i="5"/>
  <c r="V325" i="5"/>
  <c r="W325" i="5"/>
  <c r="X325" i="5"/>
  <c r="Y325" i="5"/>
  <c r="Z325" i="5"/>
  <c r="AB325" i="5"/>
  <c r="AC325" i="5"/>
  <c r="AD325" i="5"/>
  <c r="AF325" i="5"/>
  <c r="AG325" i="5"/>
  <c r="O327" i="5"/>
  <c r="P327" i="5"/>
  <c r="Q327" i="5"/>
  <c r="R327" i="5"/>
  <c r="S327" i="5"/>
  <c r="O328" i="5"/>
  <c r="P328" i="5"/>
  <c r="Q328" i="5"/>
  <c r="R328" i="5"/>
  <c r="S328" i="5"/>
  <c r="O329" i="5"/>
  <c r="P329" i="5"/>
  <c r="Q329" i="5"/>
  <c r="R329" i="5"/>
  <c r="S329" i="5"/>
  <c r="O330" i="5"/>
  <c r="P330" i="5"/>
  <c r="Q330" i="5"/>
  <c r="R330" i="5"/>
  <c r="S330" i="5"/>
  <c r="O331" i="5"/>
  <c r="P331" i="5"/>
  <c r="Q331" i="5"/>
  <c r="R331" i="5"/>
  <c r="S331" i="5"/>
  <c r="O332" i="5"/>
  <c r="P332" i="5"/>
  <c r="Q332" i="5"/>
  <c r="R332" i="5"/>
  <c r="S332" i="5"/>
  <c r="O333" i="5"/>
  <c r="P333" i="5"/>
  <c r="Q333" i="5"/>
  <c r="R333" i="5"/>
  <c r="S333" i="5"/>
  <c r="O334" i="5"/>
  <c r="P334" i="5"/>
  <c r="Q334" i="5"/>
  <c r="R334" i="5"/>
  <c r="S334" i="5"/>
  <c r="O335" i="5"/>
  <c r="P335" i="5"/>
  <c r="Q335" i="5"/>
  <c r="R335" i="5"/>
  <c r="S335" i="5"/>
  <c r="O336" i="5"/>
  <c r="P336" i="5"/>
  <c r="Q336" i="5"/>
  <c r="R336" i="5"/>
  <c r="S336" i="5"/>
  <c r="C328" i="5"/>
  <c r="C329" i="5"/>
  <c r="C330" i="5"/>
  <c r="C331" i="5"/>
  <c r="C332" i="5"/>
  <c r="C333" i="5"/>
  <c r="C334" i="5"/>
  <c r="C335" i="5"/>
  <c r="C336" i="5"/>
  <c r="L328" i="5"/>
  <c r="L329" i="5"/>
  <c r="L330" i="5"/>
  <c r="L331" i="5"/>
  <c r="L332" i="5"/>
  <c r="L333" i="5"/>
  <c r="L334" i="5"/>
  <c r="L335" i="5"/>
  <c r="L336" i="5"/>
  <c r="M328" i="5"/>
  <c r="M329" i="5"/>
  <c r="M330" i="5"/>
  <c r="M331" i="5"/>
  <c r="M332" i="5"/>
  <c r="M333" i="5"/>
  <c r="M334" i="5"/>
  <c r="M335" i="5"/>
  <c r="T328" i="5"/>
  <c r="T329" i="5"/>
  <c r="T330" i="5"/>
  <c r="T331" i="5"/>
  <c r="T332" i="5"/>
  <c r="T333" i="5"/>
  <c r="T334" i="5"/>
  <c r="T335" i="5"/>
  <c r="T336" i="5"/>
  <c r="U328" i="5"/>
  <c r="U329" i="5"/>
  <c r="U330" i="5"/>
  <c r="U331" i="5"/>
  <c r="U332" i="5"/>
  <c r="U333" i="5"/>
  <c r="U334" i="5"/>
  <c r="U335" i="5"/>
  <c r="U336" i="5"/>
  <c r="V328" i="5"/>
  <c r="V329" i="5"/>
  <c r="V330" i="5"/>
  <c r="V331" i="5"/>
  <c r="V332" i="5"/>
  <c r="V333" i="5"/>
  <c r="V334" i="5"/>
  <c r="V335" i="5"/>
  <c r="V336" i="5"/>
  <c r="W328" i="5"/>
  <c r="W329" i="5"/>
  <c r="W330" i="5"/>
  <c r="W331" i="5"/>
  <c r="W332" i="5"/>
  <c r="W333" i="5"/>
  <c r="W334" i="5"/>
  <c r="W335" i="5"/>
  <c r="W336" i="5"/>
  <c r="X328" i="5"/>
  <c r="X329" i="5"/>
  <c r="X330" i="5"/>
  <c r="X331" i="5"/>
  <c r="X332" i="5"/>
  <c r="X333" i="5"/>
  <c r="X334" i="5"/>
  <c r="X335" i="5"/>
  <c r="X336" i="5"/>
  <c r="Y328" i="5"/>
  <c r="Y329" i="5"/>
  <c r="Y330" i="5"/>
  <c r="Y331" i="5"/>
  <c r="Y332" i="5"/>
  <c r="Y333" i="5"/>
  <c r="Y334" i="5"/>
  <c r="Y335" i="5"/>
  <c r="Y336" i="5"/>
  <c r="Z328" i="5"/>
  <c r="Z329" i="5"/>
  <c r="Z330" i="5"/>
  <c r="Z331" i="5"/>
  <c r="Z332" i="5"/>
  <c r="Z333" i="5"/>
  <c r="Z334" i="5"/>
  <c r="Z335" i="5"/>
  <c r="Z336" i="5"/>
  <c r="AB328" i="5"/>
  <c r="AB329" i="5"/>
  <c r="AB330" i="5"/>
  <c r="AB331" i="5"/>
  <c r="AB332" i="5"/>
  <c r="AB333" i="5"/>
  <c r="AB334" i="5"/>
  <c r="AB335" i="5"/>
  <c r="AB336" i="5"/>
  <c r="AC328" i="5"/>
  <c r="AC329" i="5"/>
  <c r="AC330" i="5"/>
  <c r="AC331" i="5"/>
  <c r="AC332" i="5"/>
  <c r="AC333" i="5"/>
  <c r="AC334" i="5"/>
  <c r="AC335" i="5"/>
  <c r="AC336" i="5"/>
  <c r="AD328" i="5"/>
  <c r="AD329" i="5"/>
  <c r="AD330" i="5"/>
  <c r="AD331" i="5"/>
  <c r="AD332" i="5"/>
  <c r="AD333" i="5"/>
  <c r="AD334" i="5"/>
  <c r="AD335" i="5"/>
  <c r="AD336" i="5"/>
  <c r="AF328" i="5"/>
  <c r="AF329" i="5"/>
  <c r="AF330" i="5"/>
  <c r="AF331" i="5"/>
  <c r="AF332" i="5"/>
  <c r="AF333" i="5"/>
  <c r="AF334" i="5"/>
  <c r="AF335" i="5"/>
  <c r="AF336" i="5"/>
  <c r="AG328" i="5"/>
  <c r="AG329" i="5"/>
  <c r="AG330" i="5"/>
  <c r="AG331" i="5"/>
  <c r="AG332" i="5"/>
  <c r="AG333" i="5"/>
  <c r="AG334" i="5"/>
  <c r="AG335" i="5"/>
  <c r="AG336" i="5"/>
  <c r="C327" i="5"/>
  <c r="L327" i="5"/>
  <c r="M327" i="5"/>
  <c r="T327" i="5"/>
  <c r="U327" i="5"/>
  <c r="V327" i="5"/>
  <c r="W327" i="5"/>
  <c r="X327" i="5"/>
  <c r="Y327" i="5"/>
  <c r="Z327" i="5"/>
  <c r="AB327" i="5"/>
  <c r="AC327" i="5"/>
  <c r="AD327" i="5"/>
  <c r="AF327" i="5"/>
  <c r="AG327" i="5"/>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3" i="1"/>
  <c r="AA64" i="1"/>
  <c r="AA65" i="1"/>
  <c r="AA66" i="1"/>
  <c r="AA67" i="1"/>
  <c r="AA68" i="1"/>
  <c r="AA70" i="1"/>
  <c r="AA71" i="1"/>
  <c r="AA72" i="1"/>
  <c r="AA73" i="1"/>
  <c r="AA74" i="1"/>
  <c r="AA75" i="1"/>
  <c r="AA76" i="1"/>
  <c r="AA77" i="1"/>
  <c r="AA78" i="1"/>
  <c r="AA79" i="1"/>
  <c r="AA80" i="1"/>
  <c r="AA81" i="1"/>
  <c r="AA82" i="1"/>
  <c r="AA83" i="1"/>
  <c r="AA84" i="1"/>
  <c r="AA85" i="1"/>
  <c r="AA86" i="1"/>
  <c r="AA87" i="1"/>
  <c r="C321" i="5"/>
  <c r="L321" i="5"/>
  <c r="M321" i="5"/>
  <c r="O321" i="5"/>
  <c r="P321" i="5"/>
  <c r="Q321" i="5"/>
  <c r="R321" i="5"/>
  <c r="S321" i="5"/>
  <c r="T321" i="5"/>
  <c r="U321" i="5"/>
  <c r="V321" i="5"/>
  <c r="W321" i="5"/>
  <c r="X321" i="5"/>
  <c r="Y321" i="5"/>
  <c r="Z321" i="5"/>
  <c r="AB321" i="5"/>
  <c r="AC321" i="5"/>
  <c r="AD321" i="5"/>
  <c r="AE321" i="5"/>
  <c r="AF321" i="5"/>
  <c r="AG321" i="5"/>
  <c r="C320" i="5"/>
  <c r="L320" i="5"/>
  <c r="M320" i="5"/>
  <c r="O320" i="5"/>
  <c r="P320" i="5"/>
  <c r="Q320" i="5"/>
  <c r="R320" i="5"/>
  <c r="S320" i="5"/>
  <c r="T320" i="5"/>
  <c r="U320" i="5"/>
  <c r="V320" i="5"/>
  <c r="W320" i="5"/>
  <c r="X320" i="5"/>
  <c r="Y320" i="5"/>
  <c r="Z320" i="5"/>
  <c r="AB320" i="5"/>
  <c r="AC320" i="5"/>
  <c r="AD320" i="5"/>
  <c r="AF320" i="5"/>
  <c r="AG320" i="5"/>
  <c r="C319" i="5"/>
  <c r="L319" i="5"/>
  <c r="M319" i="5"/>
  <c r="O319" i="5"/>
  <c r="P319" i="5"/>
  <c r="Q319" i="5"/>
  <c r="R319" i="5"/>
  <c r="S319" i="5"/>
  <c r="T319" i="5"/>
  <c r="U319" i="5"/>
  <c r="V319" i="5"/>
  <c r="W319" i="5"/>
  <c r="X319" i="5"/>
  <c r="Y319" i="5"/>
  <c r="Z319" i="5"/>
  <c r="AB319" i="5"/>
  <c r="AC319" i="5"/>
  <c r="AD319" i="5"/>
  <c r="AF319" i="5"/>
  <c r="AG319" i="5"/>
  <c r="C318" i="5"/>
  <c r="L318" i="5"/>
  <c r="M318" i="5"/>
  <c r="O318" i="5"/>
  <c r="P318" i="5"/>
  <c r="Q318" i="5"/>
  <c r="R318" i="5"/>
  <c r="S318" i="5"/>
  <c r="T318" i="5"/>
  <c r="U318" i="5"/>
  <c r="V318" i="5"/>
  <c r="W318" i="5"/>
  <c r="X318" i="5"/>
  <c r="Y318" i="5"/>
  <c r="Z318" i="5"/>
  <c r="AB318" i="5"/>
  <c r="AC318" i="5"/>
  <c r="AD318" i="5"/>
  <c r="AF318" i="5"/>
  <c r="AG318" i="5"/>
  <c r="C317" i="5"/>
  <c r="L317" i="5"/>
  <c r="M317" i="5"/>
  <c r="O317" i="5"/>
  <c r="P317" i="5"/>
  <c r="Q317" i="5"/>
  <c r="R317" i="5"/>
  <c r="S317" i="5"/>
  <c r="T317" i="5"/>
  <c r="U317" i="5"/>
  <c r="V317" i="5"/>
  <c r="W317" i="5"/>
  <c r="X317" i="5"/>
  <c r="Y317" i="5"/>
  <c r="Z317" i="5"/>
  <c r="AB317" i="5"/>
  <c r="AC317" i="5"/>
  <c r="AD317" i="5"/>
  <c r="AF317" i="5"/>
  <c r="AG317" i="5"/>
  <c r="C315" i="5"/>
  <c r="L315" i="5"/>
  <c r="M315" i="5"/>
  <c r="O315" i="5"/>
  <c r="P315" i="5"/>
  <c r="Q315" i="5"/>
  <c r="R315" i="5"/>
  <c r="S315" i="5"/>
  <c r="T315" i="5"/>
  <c r="U315" i="5"/>
  <c r="V315" i="5"/>
  <c r="W315" i="5"/>
  <c r="X315" i="5"/>
  <c r="Y315" i="5"/>
  <c r="Z315" i="5"/>
  <c r="AB315" i="5"/>
  <c r="AC315" i="5"/>
  <c r="AD315" i="5"/>
  <c r="AF315" i="5"/>
  <c r="AG315" i="5"/>
  <c r="Z87" i="1"/>
  <c r="C311" i="5"/>
  <c r="L311" i="5"/>
  <c r="M311" i="5"/>
  <c r="O311" i="5"/>
  <c r="P311" i="5"/>
  <c r="Q311" i="5"/>
  <c r="R311" i="5"/>
  <c r="S311" i="5"/>
  <c r="T311" i="5"/>
  <c r="U311" i="5"/>
  <c r="V311" i="5"/>
  <c r="W311" i="5"/>
  <c r="X311" i="5"/>
  <c r="Y311" i="5"/>
  <c r="Z311" i="5"/>
  <c r="AB311" i="5"/>
  <c r="AC311" i="5"/>
  <c r="AD311" i="5"/>
  <c r="AF311" i="5"/>
  <c r="AG311" i="5"/>
  <c r="C300" i="5"/>
  <c r="L300" i="5"/>
  <c r="M300" i="5"/>
  <c r="O300" i="5"/>
  <c r="P300" i="5"/>
  <c r="Q300" i="5"/>
  <c r="R300" i="5"/>
  <c r="S300" i="5"/>
  <c r="T300" i="5"/>
  <c r="U300" i="5"/>
  <c r="V300" i="5"/>
  <c r="W300" i="5"/>
  <c r="X300" i="5"/>
  <c r="Y300" i="5"/>
  <c r="Z300" i="5"/>
  <c r="AB300" i="5"/>
  <c r="AC300" i="5"/>
  <c r="AD300" i="5"/>
  <c r="AE300" i="5"/>
  <c r="AF300" i="5"/>
  <c r="AG300" i="5"/>
  <c r="C299" i="5"/>
  <c r="L299" i="5"/>
  <c r="M299" i="5"/>
  <c r="O299" i="5"/>
  <c r="P299" i="5"/>
  <c r="Q299" i="5"/>
  <c r="R299" i="5"/>
  <c r="S299" i="5"/>
  <c r="T299" i="5"/>
  <c r="U299" i="5"/>
  <c r="V299" i="5"/>
  <c r="W299" i="5"/>
  <c r="X299" i="5"/>
  <c r="Y299" i="5"/>
  <c r="Z299" i="5"/>
  <c r="AB299" i="5"/>
  <c r="AC299" i="5"/>
  <c r="AD299" i="5"/>
  <c r="AF299" i="5"/>
  <c r="AG299" i="5"/>
  <c r="C301" i="5"/>
  <c r="L301" i="5"/>
  <c r="M301" i="5"/>
  <c r="O301" i="5"/>
  <c r="P301" i="5"/>
  <c r="Q301" i="5"/>
  <c r="R301" i="5"/>
  <c r="S301" i="5"/>
  <c r="T301" i="5"/>
  <c r="U301" i="5"/>
  <c r="V301" i="5"/>
  <c r="W301" i="5"/>
  <c r="X301" i="5"/>
  <c r="Y301" i="5"/>
  <c r="Z301" i="5"/>
  <c r="AB301" i="5"/>
  <c r="AC301" i="5"/>
  <c r="AD301" i="5"/>
  <c r="AF301" i="5"/>
  <c r="AG301" i="5"/>
  <c r="AE325" i="5" l="1"/>
  <c r="AE322" i="5"/>
  <c r="AE317" i="5"/>
  <c r="AE320" i="5"/>
  <c r="AE335" i="5"/>
  <c r="AE334" i="5"/>
  <c r="AE333" i="5"/>
  <c r="AE331" i="5"/>
  <c r="AE329" i="5"/>
  <c r="AE328" i="5"/>
  <c r="AE318" i="5"/>
  <c r="AE327" i="5"/>
  <c r="AE336" i="5"/>
  <c r="AE299" i="5"/>
  <c r="AE332" i="5"/>
  <c r="AE323" i="5"/>
  <c r="AE324" i="5"/>
  <c r="AE341" i="5"/>
  <c r="C291" i="5"/>
  <c r="L291" i="5"/>
  <c r="M291" i="5"/>
  <c r="O291" i="5"/>
  <c r="P291" i="5"/>
  <c r="Q291" i="5"/>
  <c r="R291" i="5"/>
  <c r="S291" i="5"/>
  <c r="T291" i="5"/>
  <c r="U291" i="5"/>
  <c r="V291" i="5"/>
  <c r="W291" i="5"/>
  <c r="X291" i="5"/>
  <c r="Y291" i="5"/>
  <c r="Z291" i="5"/>
  <c r="AB291" i="5"/>
  <c r="AC291" i="5"/>
  <c r="AD291" i="5"/>
  <c r="AE291" i="5"/>
  <c r="AF291" i="5"/>
  <c r="AG291" i="5"/>
  <c r="C316" i="5" l="1"/>
  <c r="L316" i="5"/>
  <c r="M316" i="5"/>
  <c r="O316" i="5"/>
  <c r="P316" i="5"/>
  <c r="Q316" i="5"/>
  <c r="R316" i="5"/>
  <c r="S316" i="5"/>
  <c r="T316" i="5"/>
  <c r="U316" i="5"/>
  <c r="V316" i="5"/>
  <c r="W316" i="5"/>
  <c r="X316" i="5"/>
  <c r="Y316" i="5"/>
  <c r="Z316" i="5"/>
  <c r="AB316" i="5"/>
  <c r="AC316" i="5"/>
  <c r="AD316" i="5"/>
  <c r="AE316" i="5"/>
  <c r="AF316" i="5"/>
  <c r="AG316" i="5"/>
  <c r="C314" i="5"/>
  <c r="L314" i="5"/>
  <c r="M314" i="5"/>
  <c r="O314" i="5"/>
  <c r="P314" i="5"/>
  <c r="Q314" i="5"/>
  <c r="R314" i="5"/>
  <c r="S314" i="5"/>
  <c r="T314" i="5"/>
  <c r="U314" i="5"/>
  <c r="V314" i="5"/>
  <c r="W314" i="5"/>
  <c r="X314" i="5"/>
  <c r="Y314" i="5"/>
  <c r="Z314" i="5"/>
  <c r="AB314" i="5"/>
  <c r="AC314" i="5"/>
  <c r="AD314" i="5"/>
  <c r="AE314" i="5"/>
  <c r="AF314" i="5"/>
  <c r="AG314" i="5"/>
  <c r="C313" i="5"/>
  <c r="L313" i="5"/>
  <c r="M313" i="5"/>
  <c r="O313" i="5"/>
  <c r="P313" i="5"/>
  <c r="Q313" i="5"/>
  <c r="R313" i="5"/>
  <c r="S313" i="5"/>
  <c r="T313" i="5"/>
  <c r="U313" i="5"/>
  <c r="V313" i="5"/>
  <c r="W313" i="5"/>
  <c r="X313" i="5"/>
  <c r="Y313" i="5"/>
  <c r="Z313" i="5"/>
  <c r="AB313" i="5"/>
  <c r="AC313" i="5"/>
  <c r="AD313" i="5"/>
  <c r="AE313" i="5"/>
  <c r="AF313" i="5"/>
  <c r="AG313" i="5"/>
  <c r="C312" i="5"/>
  <c r="L312" i="5"/>
  <c r="M312" i="5"/>
  <c r="O312" i="5"/>
  <c r="P312" i="5"/>
  <c r="Q312" i="5"/>
  <c r="R312" i="5"/>
  <c r="S312" i="5"/>
  <c r="T312" i="5"/>
  <c r="U312" i="5"/>
  <c r="V312" i="5"/>
  <c r="W312" i="5"/>
  <c r="X312" i="5"/>
  <c r="Y312" i="5"/>
  <c r="Z312" i="5"/>
  <c r="AB312" i="5"/>
  <c r="AC312" i="5"/>
  <c r="AD312" i="5"/>
  <c r="AE312" i="5"/>
  <c r="AF312" i="5"/>
  <c r="AG312" i="5"/>
  <c r="C308" i="5"/>
  <c r="C309" i="5"/>
  <c r="C310" i="5"/>
  <c r="L308" i="5"/>
  <c r="L309" i="5"/>
  <c r="L310" i="5"/>
  <c r="M308" i="5"/>
  <c r="M309" i="5"/>
  <c r="M310" i="5"/>
  <c r="O308" i="5"/>
  <c r="O309" i="5"/>
  <c r="O310" i="5"/>
  <c r="P308" i="5"/>
  <c r="P309" i="5"/>
  <c r="P310" i="5"/>
  <c r="Q308" i="5"/>
  <c r="Q309" i="5"/>
  <c r="Q310" i="5"/>
  <c r="R308" i="5"/>
  <c r="R309" i="5"/>
  <c r="R310" i="5"/>
  <c r="S308" i="5"/>
  <c r="S309" i="5"/>
  <c r="S310" i="5"/>
  <c r="T308" i="5"/>
  <c r="T309" i="5"/>
  <c r="T310" i="5"/>
  <c r="U308" i="5"/>
  <c r="U309" i="5"/>
  <c r="U310" i="5"/>
  <c r="V308" i="5"/>
  <c r="V309" i="5"/>
  <c r="V310" i="5"/>
  <c r="W308" i="5"/>
  <c r="W309" i="5"/>
  <c r="W310" i="5"/>
  <c r="X308" i="5"/>
  <c r="X309" i="5"/>
  <c r="X310" i="5"/>
  <c r="Y308" i="5"/>
  <c r="Y309" i="5"/>
  <c r="Y310" i="5"/>
  <c r="Z308" i="5"/>
  <c r="Z309" i="5"/>
  <c r="Z310" i="5"/>
  <c r="AB308" i="5"/>
  <c r="AB309" i="5"/>
  <c r="AB310" i="5"/>
  <c r="AC308" i="5"/>
  <c r="AC309" i="5"/>
  <c r="AC310" i="5"/>
  <c r="AD308" i="5"/>
  <c r="AD309" i="5"/>
  <c r="AD310" i="5"/>
  <c r="AE308" i="5"/>
  <c r="AE309" i="5"/>
  <c r="AE310" i="5"/>
  <c r="AF308" i="5"/>
  <c r="AF309" i="5"/>
  <c r="AF310" i="5"/>
  <c r="AG308" i="5"/>
  <c r="AG309" i="5"/>
  <c r="AG310" i="5"/>
  <c r="Z86" i="1"/>
  <c r="C307" i="5"/>
  <c r="L307" i="5"/>
  <c r="M307" i="5"/>
  <c r="O307" i="5"/>
  <c r="P307" i="5"/>
  <c r="Q307" i="5"/>
  <c r="R307" i="5"/>
  <c r="S307" i="5"/>
  <c r="T307" i="5"/>
  <c r="U307" i="5"/>
  <c r="V307" i="5"/>
  <c r="W307" i="5"/>
  <c r="X307" i="5"/>
  <c r="Y307" i="5"/>
  <c r="Z307" i="5"/>
  <c r="AB307" i="5"/>
  <c r="AC307" i="5"/>
  <c r="AD307" i="5"/>
  <c r="AE307" i="5"/>
  <c r="AF307" i="5"/>
  <c r="AG307" i="5"/>
  <c r="C303" i="5" l="1"/>
  <c r="C304" i="5"/>
  <c r="C305" i="5"/>
  <c r="C306" i="5"/>
  <c r="L303" i="5"/>
  <c r="L304" i="5"/>
  <c r="L305" i="5"/>
  <c r="L306" i="5"/>
  <c r="M303" i="5"/>
  <c r="M304" i="5"/>
  <c r="M305" i="5"/>
  <c r="M306" i="5"/>
  <c r="O303" i="5"/>
  <c r="O304" i="5"/>
  <c r="O305" i="5"/>
  <c r="O306" i="5"/>
  <c r="P303" i="5"/>
  <c r="P304" i="5"/>
  <c r="P305" i="5"/>
  <c r="P306" i="5"/>
  <c r="Q303" i="5"/>
  <c r="Q304" i="5"/>
  <c r="Q305" i="5"/>
  <c r="Q306" i="5"/>
  <c r="R303" i="5"/>
  <c r="R304" i="5"/>
  <c r="R305" i="5"/>
  <c r="R306" i="5"/>
  <c r="S303" i="5"/>
  <c r="S304" i="5"/>
  <c r="S305" i="5"/>
  <c r="S306" i="5"/>
  <c r="T303" i="5"/>
  <c r="T304" i="5"/>
  <c r="T305" i="5"/>
  <c r="T306" i="5"/>
  <c r="U303" i="5"/>
  <c r="U304" i="5"/>
  <c r="U305" i="5"/>
  <c r="U306" i="5"/>
  <c r="V303" i="5"/>
  <c r="V304" i="5"/>
  <c r="V305" i="5"/>
  <c r="V306" i="5"/>
  <c r="W303" i="5"/>
  <c r="W304" i="5"/>
  <c r="W305" i="5"/>
  <c r="W306" i="5"/>
  <c r="X303" i="5"/>
  <c r="X304" i="5"/>
  <c r="X305" i="5"/>
  <c r="X306" i="5"/>
  <c r="Y303" i="5"/>
  <c r="Y304" i="5"/>
  <c r="Y305" i="5"/>
  <c r="Y306" i="5"/>
  <c r="Z303" i="5"/>
  <c r="Z304" i="5"/>
  <c r="Z305" i="5"/>
  <c r="Z306" i="5"/>
  <c r="AB303" i="5"/>
  <c r="AB304" i="5"/>
  <c r="AB305" i="5"/>
  <c r="AB306" i="5"/>
  <c r="AC303" i="5"/>
  <c r="AC304" i="5"/>
  <c r="AC305" i="5"/>
  <c r="AC306" i="5"/>
  <c r="AD303" i="5"/>
  <c r="AD304" i="5"/>
  <c r="AD305" i="5"/>
  <c r="AD306" i="5"/>
  <c r="AE303" i="5"/>
  <c r="AE304" i="5"/>
  <c r="AE305" i="5"/>
  <c r="AE306" i="5"/>
  <c r="AF303" i="5"/>
  <c r="AF304" i="5"/>
  <c r="AF305" i="5"/>
  <c r="AF306" i="5"/>
  <c r="AG303" i="5"/>
  <c r="AG304" i="5"/>
  <c r="AG305" i="5"/>
  <c r="AG306" i="5"/>
  <c r="C302" i="5" l="1"/>
  <c r="L302" i="5"/>
  <c r="M302" i="5"/>
  <c r="O302" i="5"/>
  <c r="P302" i="5"/>
  <c r="Q302" i="5"/>
  <c r="R302" i="5"/>
  <c r="S302" i="5"/>
  <c r="T302" i="5"/>
  <c r="U302" i="5"/>
  <c r="V302" i="5"/>
  <c r="W302" i="5"/>
  <c r="X302" i="5"/>
  <c r="Y302" i="5"/>
  <c r="Z302" i="5"/>
  <c r="AB302" i="5"/>
  <c r="AC302" i="5"/>
  <c r="AD302" i="5"/>
  <c r="AE302" i="5"/>
  <c r="AF302" i="5"/>
  <c r="AG302" i="5"/>
  <c r="C293" i="5"/>
  <c r="C294" i="5"/>
  <c r="C295" i="5"/>
  <c r="C296" i="5"/>
  <c r="C297" i="5"/>
  <c r="C298" i="5"/>
  <c r="L293" i="5"/>
  <c r="L294" i="5"/>
  <c r="L295" i="5"/>
  <c r="L296" i="5"/>
  <c r="L297" i="5"/>
  <c r="L298" i="5"/>
  <c r="M293" i="5"/>
  <c r="M294" i="5"/>
  <c r="M295" i="5"/>
  <c r="M296" i="5"/>
  <c r="M297" i="5"/>
  <c r="M298" i="5"/>
  <c r="O293" i="5"/>
  <c r="O294" i="5"/>
  <c r="O295" i="5"/>
  <c r="O296" i="5"/>
  <c r="O297" i="5"/>
  <c r="O298" i="5"/>
  <c r="P293" i="5"/>
  <c r="P294" i="5"/>
  <c r="P295" i="5"/>
  <c r="P296" i="5"/>
  <c r="P297" i="5"/>
  <c r="P298" i="5"/>
  <c r="Q293" i="5"/>
  <c r="Q294" i="5"/>
  <c r="Q295" i="5"/>
  <c r="Q296" i="5"/>
  <c r="Q297" i="5"/>
  <c r="Q298" i="5"/>
  <c r="R293" i="5"/>
  <c r="R294" i="5"/>
  <c r="R295" i="5"/>
  <c r="R296" i="5"/>
  <c r="R297" i="5"/>
  <c r="R298" i="5"/>
  <c r="S293" i="5"/>
  <c r="S294" i="5"/>
  <c r="S295" i="5"/>
  <c r="S296" i="5"/>
  <c r="S297" i="5"/>
  <c r="S298" i="5"/>
  <c r="T293" i="5"/>
  <c r="T294" i="5"/>
  <c r="T295" i="5"/>
  <c r="T296" i="5"/>
  <c r="T297" i="5"/>
  <c r="T298" i="5"/>
  <c r="U293" i="5"/>
  <c r="U294" i="5"/>
  <c r="U295" i="5"/>
  <c r="U296" i="5"/>
  <c r="U297" i="5"/>
  <c r="U298" i="5"/>
  <c r="V293" i="5"/>
  <c r="V294" i="5"/>
  <c r="V295" i="5"/>
  <c r="V296" i="5"/>
  <c r="V297" i="5"/>
  <c r="V298" i="5"/>
  <c r="W293" i="5"/>
  <c r="W294" i="5"/>
  <c r="W295" i="5"/>
  <c r="W296" i="5"/>
  <c r="W297" i="5"/>
  <c r="W298" i="5"/>
  <c r="X293" i="5"/>
  <c r="X294" i="5"/>
  <c r="X295" i="5"/>
  <c r="X296" i="5"/>
  <c r="X297" i="5"/>
  <c r="X298" i="5"/>
  <c r="Y293" i="5"/>
  <c r="Y294" i="5"/>
  <c r="Y295" i="5"/>
  <c r="Y296" i="5"/>
  <c r="Y297" i="5"/>
  <c r="Y298" i="5"/>
  <c r="Z293" i="5"/>
  <c r="Z294" i="5"/>
  <c r="Z295" i="5"/>
  <c r="Z296" i="5"/>
  <c r="Z297" i="5"/>
  <c r="Z298" i="5"/>
  <c r="AB293" i="5"/>
  <c r="AB294" i="5"/>
  <c r="AB295" i="5"/>
  <c r="AB296" i="5"/>
  <c r="AB297" i="5"/>
  <c r="AB298" i="5"/>
  <c r="AC293" i="5"/>
  <c r="AC294" i="5"/>
  <c r="AC295" i="5"/>
  <c r="AC296" i="5"/>
  <c r="AC297" i="5"/>
  <c r="AC298" i="5"/>
  <c r="AD293" i="5"/>
  <c r="AD294" i="5"/>
  <c r="AD295" i="5"/>
  <c r="AD296" i="5"/>
  <c r="AD297" i="5"/>
  <c r="AD298" i="5"/>
  <c r="AE293" i="5"/>
  <c r="AE294" i="5"/>
  <c r="AE295" i="5"/>
  <c r="AE296" i="5"/>
  <c r="AE297" i="5"/>
  <c r="AE298" i="5"/>
  <c r="AF293" i="5"/>
  <c r="AF294" i="5"/>
  <c r="AF295" i="5"/>
  <c r="AF296" i="5"/>
  <c r="AF297" i="5"/>
  <c r="AF298" i="5"/>
  <c r="AG293" i="5"/>
  <c r="AG294" i="5"/>
  <c r="AG295" i="5"/>
  <c r="AG296" i="5"/>
  <c r="AG297" i="5"/>
  <c r="AG298" i="5"/>
  <c r="C292" i="5"/>
  <c r="L292" i="5"/>
  <c r="M292" i="5"/>
  <c r="O292" i="5"/>
  <c r="P292" i="5"/>
  <c r="Q292" i="5"/>
  <c r="R292" i="5"/>
  <c r="S292" i="5"/>
  <c r="T292" i="5"/>
  <c r="U292" i="5"/>
  <c r="V292" i="5"/>
  <c r="W292" i="5"/>
  <c r="X292" i="5"/>
  <c r="Y292" i="5"/>
  <c r="Z292" i="5"/>
  <c r="AB292" i="5"/>
  <c r="AC292" i="5"/>
  <c r="AD292" i="5"/>
  <c r="AE292" i="5"/>
  <c r="AF292" i="5"/>
  <c r="AG292" i="5"/>
  <c r="C281" i="5"/>
  <c r="C282" i="5"/>
  <c r="C283" i="5"/>
  <c r="C284" i="5"/>
  <c r="C285" i="5"/>
  <c r="C286" i="5"/>
  <c r="C287" i="5"/>
  <c r="C288" i="5"/>
  <c r="C289" i="5"/>
  <c r="C290" i="5"/>
  <c r="L281" i="5"/>
  <c r="L282" i="5"/>
  <c r="L283" i="5"/>
  <c r="L284" i="5"/>
  <c r="L285" i="5"/>
  <c r="L286" i="5"/>
  <c r="L287" i="5"/>
  <c r="L288" i="5"/>
  <c r="L289" i="5"/>
  <c r="L290" i="5"/>
  <c r="M281" i="5"/>
  <c r="M282" i="5"/>
  <c r="M283" i="5"/>
  <c r="M284" i="5"/>
  <c r="M285" i="5"/>
  <c r="M286" i="5"/>
  <c r="M287" i="5"/>
  <c r="M288" i="5"/>
  <c r="M289" i="5"/>
  <c r="M290" i="5"/>
  <c r="O281" i="5"/>
  <c r="O282" i="5"/>
  <c r="O283" i="5"/>
  <c r="O284" i="5"/>
  <c r="O285" i="5"/>
  <c r="O286" i="5"/>
  <c r="O287" i="5"/>
  <c r="O288" i="5"/>
  <c r="O289" i="5"/>
  <c r="O290" i="5"/>
  <c r="P281" i="5"/>
  <c r="P282" i="5"/>
  <c r="P283" i="5"/>
  <c r="P284" i="5"/>
  <c r="P285" i="5"/>
  <c r="P286" i="5"/>
  <c r="P287" i="5"/>
  <c r="P288" i="5"/>
  <c r="P289" i="5"/>
  <c r="P290" i="5"/>
  <c r="Q281" i="5"/>
  <c r="Q282" i="5"/>
  <c r="Q283" i="5"/>
  <c r="Q284" i="5"/>
  <c r="Q285" i="5"/>
  <c r="Q286" i="5"/>
  <c r="Q287" i="5"/>
  <c r="Q288" i="5"/>
  <c r="Q289" i="5"/>
  <c r="Q290" i="5"/>
  <c r="R281" i="5"/>
  <c r="R282" i="5"/>
  <c r="R283" i="5"/>
  <c r="R284" i="5"/>
  <c r="R285" i="5"/>
  <c r="R286" i="5"/>
  <c r="R287" i="5"/>
  <c r="R288" i="5"/>
  <c r="R289" i="5"/>
  <c r="R290" i="5"/>
  <c r="S281" i="5"/>
  <c r="S282" i="5"/>
  <c r="S283" i="5"/>
  <c r="S284" i="5"/>
  <c r="S285" i="5"/>
  <c r="S286" i="5"/>
  <c r="S287" i="5"/>
  <c r="S288" i="5"/>
  <c r="S289" i="5"/>
  <c r="S290" i="5"/>
  <c r="T281" i="5"/>
  <c r="T282" i="5"/>
  <c r="T283" i="5"/>
  <c r="T284" i="5"/>
  <c r="T285" i="5"/>
  <c r="T286" i="5"/>
  <c r="T287" i="5"/>
  <c r="T288" i="5"/>
  <c r="T289" i="5"/>
  <c r="T290" i="5"/>
  <c r="U281" i="5"/>
  <c r="U282" i="5"/>
  <c r="U283" i="5"/>
  <c r="U284" i="5"/>
  <c r="U285" i="5"/>
  <c r="U286" i="5"/>
  <c r="U287" i="5"/>
  <c r="U288" i="5"/>
  <c r="U289" i="5"/>
  <c r="U290" i="5"/>
  <c r="V281" i="5"/>
  <c r="V282" i="5"/>
  <c r="V283" i="5"/>
  <c r="V284" i="5"/>
  <c r="V285" i="5"/>
  <c r="V286" i="5"/>
  <c r="V287" i="5"/>
  <c r="V288" i="5"/>
  <c r="V289" i="5"/>
  <c r="V290" i="5"/>
  <c r="W281" i="5"/>
  <c r="W282" i="5"/>
  <c r="W283" i="5"/>
  <c r="W284" i="5"/>
  <c r="W285" i="5"/>
  <c r="W286" i="5"/>
  <c r="W287" i="5"/>
  <c r="W288" i="5"/>
  <c r="W289" i="5"/>
  <c r="W290" i="5"/>
  <c r="X281" i="5"/>
  <c r="X282" i="5"/>
  <c r="X283" i="5"/>
  <c r="X284" i="5"/>
  <c r="X285" i="5"/>
  <c r="X286" i="5"/>
  <c r="X287" i="5"/>
  <c r="X288" i="5"/>
  <c r="X289" i="5"/>
  <c r="X290" i="5"/>
  <c r="Y281" i="5"/>
  <c r="Y282" i="5"/>
  <c r="Y283" i="5"/>
  <c r="Y284" i="5"/>
  <c r="Y285" i="5"/>
  <c r="Y286" i="5"/>
  <c r="Y287" i="5"/>
  <c r="Y288" i="5"/>
  <c r="Y289" i="5"/>
  <c r="Y290" i="5"/>
  <c r="Z281" i="5"/>
  <c r="Z282" i="5"/>
  <c r="Z283" i="5"/>
  <c r="Z284" i="5"/>
  <c r="Z285" i="5"/>
  <c r="Z286" i="5"/>
  <c r="Z287" i="5"/>
  <c r="Z288" i="5"/>
  <c r="Z289" i="5"/>
  <c r="Z290" i="5"/>
  <c r="AB281" i="5"/>
  <c r="AB282" i="5"/>
  <c r="AB283" i="5"/>
  <c r="AB284" i="5"/>
  <c r="AB285" i="5"/>
  <c r="AB286" i="5"/>
  <c r="AB287" i="5"/>
  <c r="AB288" i="5"/>
  <c r="AB289" i="5"/>
  <c r="AB290" i="5"/>
  <c r="AC281" i="5"/>
  <c r="AC282" i="5"/>
  <c r="AC283" i="5"/>
  <c r="AC284" i="5"/>
  <c r="AC285" i="5"/>
  <c r="AC286" i="5"/>
  <c r="AC287" i="5"/>
  <c r="AC288" i="5"/>
  <c r="AC289" i="5"/>
  <c r="AC290" i="5"/>
  <c r="AD281" i="5"/>
  <c r="AD282" i="5"/>
  <c r="AD283" i="5"/>
  <c r="AD284" i="5"/>
  <c r="AD285" i="5"/>
  <c r="AD286" i="5"/>
  <c r="AD287" i="5"/>
  <c r="AD288" i="5"/>
  <c r="AD289" i="5"/>
  <c r="AD290" i="5"/>
  <c r="AE281" i="5"/>
  <c r="AE282" i="5"/>
  <c r="AE283" i="5"/>
  <c r="AE284" i="5"/>
  <c r="AE285" i="5"/>
  <c r="AE286" i="5"/>
  <c r="AE287" i="5"/>
  <c r="AE288" i="5"/>
  <c r="AE289" i="5"/>
  <c r="AE290" i="5"/>
  <c r="AF281" i="5"/>
  <c r="AF282" i="5"/>
  <c r="AF283" i="5"/>
  <c r="AF284" i="5"/>
  <c r="AF285" i="5"/>
  <c r="AF286" i="5"/>
  <c r="AF287" i="5"/>
  <c r="AF288" i="5"/>
  <c r="AF289" i="5"/>
  <c r="AF290" i="5"/>
  <c r="AG281" i="5"/>
  <c r="AG282" i="5"/>
  <c r="AG283" i="5"/>
  <c r="AG284" i="5"/>
  <c r="AG285" i="5"/>
  <c r="AG286" i="5"/>
  <c r="AG287" i="5"/>
  <c r="AG288" i="5"/>
  <c r="AG289" i="5"/>
  <c r="AG290" i="5"/>
  <c r="C280" i="5"/>
  <c r="L280" i="5"/>
  <c r="M280" i="5"/>
  <c r="O280" i="5"/>
  <c r="P280" i="5"/>
  <c r="Q280" i="5"/>
  <c r="R280" i="5"/>
  <c r="S280" i="5"/>
  <c r="T280" i="5"/>
  <c r="U280" i="5"/>
  <c r="V280" i="5"/>
  <c r="W280" i="5"/>
  <c r="X280" i="5"/>
  <c r="Y280" i="5"/>
  <c r="Z280" i="5"/>
  <c r="AB280" i="5"/>
  <c r="AC280" i="5"/>
  <c r="AD280" i="5"/>
  <c r="AE280" i="5"/>
  <c r="AF280" i="5"/>
  <c r="AG280" i="5"/>
  <c r="Z85" i="1"/>
  <c r="Z84" i="1"/>
  <c r="Z83" i="1"/>
  <c r="Z82" i="1"/>
  <c r="C273" i="5"/>
  <c r="C274" i="5"/>
  <c r="C275" i="5"/>
  <c r="C276" i="5"/>
  <c r="C277" i="5"/>
  <c r="C278" i="5"/>
  <c r="C279" i="5"/>
  <c r="L273" i="5"/>
  <c r="L274" i="5"/>
  <c r="L275" i="5"/>
  <c r="L276" i="5"/>
  <c r="L277" i="5"/>
  <c r="L278" i="5"/>
  <c r="M273" i="5"/>
  <c r="M274" i="5"/>
  <c r="M275" i="5"/>
  <c r="M276" i="5"/>
  <c r="M277" i="5"/>
  <c r="M278" i="5"/>
  <c r="M279" i="5"/>
  <c r="O273" i="5"/>
  <c r="O274" i="5"/>
  <c r="O275" i="5"/>
  <c r="O276" i="5"/>
  <c r="O277" i="5"/>
  <c r="O278" i="5"/>
  <c r="O279" i="5"/>
  <c r="P273" i="5"/>
  <c r="P274" i="5"/>
  <c r="P275" i="5"/>
  <c r="P276" i="5"/>
  <c r="P277" i="5"/>
  <c r="P278" i="5"/>
  <c r="P279" i="5"/>
  <c r="Q273" i="5"/>
  <c r="Q274" i="5"/>
  <c r="Q275" i="5"/>
  <c r="Q276" i="5"/>
  <c r="Q277" i="5"/>
  <c r="Q278" i="5"/>
  <c r="Q279" i="5"/>
  <c r="R273" i="5"/>
  <c r="R274" i="5"/>
  <c r="R275" i="5"/>
  <c r="R276" i="5"/>
  <c r="R277" i="5"/>
  <c r="R278" i="5"/>
  <c r="R279" i="5"/>
  <c r="S273" i="5"/>
  <c r="S274" i="5"/>
  <c r="S275" i="5"/>
  <c r="S276" i="5"/>
  <c r="S277" i="5"/>
  <c r="S278" i="5"/>
  <c r="S279" i="5"/>
  <c r="T273" i="5"/>
  <c r="T274" i="5"/>
  <c r="T275" i="5"/>
  <c r="T276" i="5"/>
  <c r="T277" i="5"/>
  <c r="T278" i="5"/>
  <c r="T279" i="5"/>
  <c r="U273" i="5"/>
  <c r="U274" i="5"/>
  <c r="U275" i="5"/>
  <c r="U276" i="5"/>
  <c r="U277" i="5"/>
  <c r="U278" i="5"/>
  <c r="U279" i="5"/>
  <c r="V273" i="5"/>
  <c r="V274" i="5"/>
  <c r="V275" i="5"/>
  <c r="V276" i="5"/>
  <c r="V277" i="5"/>
  <c r="V278" i="5"/>
  <c r="V279" i="5"/>
  <c r="W273" i="5"/>
  <c r="W274" i="5"/>
  <c r="W275" i="5"/>
  <c r="W276" i="5"/>
  <c r="W277" i="5"/>
  <c r="W278" i="5"/>
  <c r="W279" i="5"/>
  <c r="X273" i="5"/>
  <c r="X274" i="5"/>
  <c r="X275" i="5"/>
  <c r="X276" i="5"/>
  <c r="X277" i="5"/>
  <c r="X278" i="5"/>
  <c r="X279" i="5"/>
  <c r="Y273" i="5"/>
  <c r="Y274" i="5"/>
  <c r="Y275" i="5"/>
  <c r="Y276" i="5"/>
  <c r="Y277" i="5"/>
  <c r="Y278" i="5"/>
  <c r="Y279" i="5"/>
  <c r="Z273" i="5"/>
  <c r="Z274" i="5"/>
  <c r="Z275" i="5"/>
  <c r="Z276" i="5"/>
  <c r="Z277" i="5"/>
  <c r="Z278" i="5"/>
  <c r="Z279" i="5"/>
  <c r="AB273" i="5"/>
  <c r="AB274" i="5"/>
  <c r="AB275" i="5"/>
  <c r="AB276" i="5"/>
  <c r="AB277" i="5"/>
  <c r="AB278" i="5"/>
  <c r="AB279" i="5"/>
  <c r="AC273" i="5"/>
  <c r="AC274" i="5"/>
  <c r="AC275" i="5"/>
  <c r="AC276" i="5"/>
  <c r="AC277" i="5"/>
  <c r="AC278" i="5"/>
  <c r="AC279" i="5"/>
  <c r="AD273" i="5"/>
  <c r="AD274" i="5"/>
  <c r="AD275" i="5"/>
  <c r="AD276" i="5"/>
  <c r="AD277" i="5"/>
  <c r="AD278" i="5"/>
  <c r="AD279" i="5"/>
  <c r="AE273" i="5"/>
  <c r="AE274" i="5"/>
  <c r="AE275" i="5"/>
  <c r="AE276" i="5"/>
  <c r="AE277" i="5"/>
  <c r="AE278" i="5"/>
  <c r="AE279" i="5"/>
  <c r="AF273" i="5"/>
  <c r="AF274" i="5"/>
  <c r="AF275" i="5"/>
  <c r="AF276" i="5"/>
  <c r="AF277" i="5"/>
  <c r="AF278" i="5"/>
  <c r="AF279" i="5"/>
  <c r="AG273" i="5"/>
  <c r="AG274" i="5"/>
  <c r="AG275" i="5"/>
  <c r="AG276" i="5"/>
  <c r="AG277" i="5"/>
  <c r="AG278" i="5"/>
  <c r="AG279" i="5"/>
  <c r="C272" i="5"/>
  <c r="L272" i="5"/>
  <c r="M272" i="5"/>
  <c r="O272" i="5"/>
  <c r="P272" i="5"/>
  <c r="Q272" i="5"/>
  <c r="R272" i="5"/>
  <c r="S272" i="5"/>
  <c r="T272" i="5"/>
  <c r="U272" i="5"/>
  <c r="V272" i="5"/>
  <c r="W272" i="5"/>
  <c r="X272" i="5"/>
  <c r="Y272" i="5"/>
  <c r="Z272" i="5"/>
  <c r="AB272" i="5"/>
  <c r="AC272" i="5"/>
  <c r="AD272" i="5"/>
  <c r="AE272" i="5"/>
  <c r="AF272" i="5"/>
  <c r="AG272" i="5"/>
  <c r="Z81" i="1"/>
  <c r="C116" i="5"/>
  <c r="C265" i="5"/>
  <c r="C266" i="5"/>
  <c r="C267" i="5"/>
  <c r="C270" i="5"/>
  <c r="C269" i="5"/>
  <c r="C271" i="5"/>
  <c r="L265" i="5"/>
  <c r="L266" i="5"/>
  <c r="L267" i="5"/>
  <c r="L269" i="5"/>
  <c r="L271" i="5"/>
  <c r="M265" i="5"/>
  <c r="M266" i="5"/>
  <c r="M267" i="5"/>
  <c r="M270" i="5"/>
  <c r="M269" i="5"/>
  <c r="M271" i="5"/>
  <c r="O265" i="5"/>
  <c r="O266" i="5"/>
  <c r="O267" i="5"/>
  <c r="O270" i="5"/>
  <c r="O269" i="5"/>
  <c r="O271" i="5"/>
  <c r="P265" i="5"/>
  <c r="P266" i="5"/>
  <c r="P267" i="5"/>
  <c r="P270" i="5"/>
  <c r="P269" i="5"/>
  <c r="P271" i="5"/>
  <c r="Q265" i="5"/>
  <c r="Q266" i="5"/>
  <c r="Q267" i="5"/>
  <c r="Q270" i="5"/>
  <c r="Q269" i="5"/>
  <c r="Q271" i="5"/>
  <c r="R265" i="5"/>
  <c r="R266" i="5"/>
  <c r="R267" i="5"/>
  <c r="R270" i="5"/>
  <c r="R269" i="5"/>
  <c r="R271" i="5"/>
  <c r="S265" i="5"/>
  <c r="S266" i="5"/>
  <c r="S267" i="5"/>
  <c r="S270" i="5"/>
  <c r="S269" i="5"/>
  <c r="S271" i="5"/>
  <c r="T265" i="5"/>
  <c r="T266" i="5"/>
  <c r="T267" i="5"/>
  <c r="T270" i="5"/>
  <c r="T269" i="5"/>
  <c r="T271" i="5"/>
  <c r="U265" i="5"/>
  <c r="U266" i="5"/>
  <c r="U267" i="5"/>
  <c r="U270" i="5"/>
  <c r="U269" i="5"/>
  <c r="U271" i="5"/>
  <c r="V265" i="5"/>
  <c r="V266" i="5"/>
  <c r="V267" i="5"/>
  <c r="V270" i="5"/>
  <c r="V269" i="5"/>
  <c r="V271" i="5"/>
  <c r="W265" i="5"/>
  <c r="W266" i="5"/>
  <c r="W267" i="5"/>
  <c r="W270" i="5"/>
  <c r="W269" i="5"/>
  <c r="W271" i="5"/>
  <c r="X265" i="5"/>
  <c r="X266" i="5"/>
  <c r="X267" i="5"/>
  <c r="X270" i="5"/>
  <c r="X269" i="5"/>
  <c r="X271" i="5"/>
  <c r="Y265" i="5"/>
  <c r="Y266" i="5"/>
  <c r="Y267" i="5"/>
  <c r="Y270" i="5"/>
  <c r="Y269" i="5"/>
  <c r="Y271" i="5"/>
  <c r="Z265" i="5"/>
  <c r="Z266" i="5"/>
  <c r="Z267" i="5"/>
  <c r="Z270" i="5"/>
  <c r="Z269" i="5"/>
  <c r="Z271" i="5"/>
  <c r="AB265" i="5"/>
  <c r="AB266" i="5"/>
  <c r="AB267" i="5"/>
  <c r="AB270" i="5"/>
  <c r="AB269" i="5"/>
  <c r="AB271" i="5"/>
  <c r="AC265" i="5"/>
  <c r="AC266" i="5"/>
  <c r="AC267" i="5"/>
  <c r="AC270" i="5"/>
  <c r="AC269" i="5"/>
  <c r="AC271" i="5"/>
  <c r="AD265" i="5"/>
  <c r="AD266" i="5"/>
  <c r="AD267" i="5"/>
  <c r="AD270" i="5"/>
  <c r="AD269" i="5"/>
  <c r="AD271" i="5"/>
  <c r="AE265" i="5"/>
  <c r="AE266" i="5"/>
  <c r="AE267" i="5"/>
  <c r="AE270" i="5"/>
  <c r="AE269" i="5"/>
  <c r="AE271" i="5"/>
  <c r="AF265" i="5"/>
  <c r="AF266" i="5"/>
  <c r="AF267" i="5"/>
  <c r="AF270" i="5"/>
  <c r="AF269" i="5"/>
  <c r="AF271" i="5"/>
  <c r="AG265" i="5"/>
  <c r="AG266" i="5"/>
  <c r="AG267" i="5"/>
  <c r="AG270" i="5"/>
  <c r="AG269" i="5"/>
  <c r="AG271" i="5"/>
  <c r="C264" i="5"/>
  <c r="L264" i="5"/>
  <c r="M264" i="5"/>
  <c r="O264" i="5"/>
  <c r="P264" i="5"/>
  <c r="Q264" i="5"/>
  <c r="R264" i="5"/>
  <c r="S264" i="5"/>
  <c r="T264" i="5"/>
  <c r="U264" i="5"/>
  <c r="V264" i="5"/>
  <c r="W264" i="5"/>
  <c r="X264" i="5"/>
  <c r="Y264" i="5"/>
  <c r="Z264" i="5"/>
  <c r="AB264" i="5"/>
  <c r="AC264" i="5"/>
  <c r="AD264" i="5"/>
  <c r="AE264" i="5"/>
  <c r="AF264" i="5"/>
  <c r="AG264" i="5"/>
  <c r="C263" i="5"/>
  <c r="L263" i="5"/>
  <c r="M263" i="5"/>
  <c r="O263" i="5"/>
  <c r="P263" i="5"/>
  <c r="Q263" i="5"/>
  <c r="R263" i="5"/>
  <c r="S263" i="5"/>
  <c r="T263" i="5"/>
  <c r="U263" i="5"/>
  <c r="V263" i="5"/>
  <c r="W263" i="5"/>
  <c r="X263" i="5"/>
  <c r="Y263" i="5"/>
  <c r="Z263" i="5"/>
  <c r="AB263" i="5"/>
  <c r="AC263" i="5"/>
  <c r="AD263" i="5"/>
  <c r="AE263" i="5"/>
  <c r="AF263" i="5"/>
  <c r="AG263" i="5"/>
  <c r="C262" i="5"/>
  <c r="L262" i="5"/>
  <c r="M262" i="5"/>
  <c r="O262" i="5"/>
  <c r="P262" i="5"/>
  <c r="Q262" i="5"/>
  <c r="R262" i="5"/>
  <c r="S262" i="5"/>
  <c r="T262" i="5"/>
  <c r="U262" i="5"/>
  <c r="V262" i="5"/>
  <c r="W262" i="5"/>
  <c r="X262" i="5"/>
  <c r="Y262" i="5"/>
  <c r="Z262" i="5"/>
  <c r="AB262" i="5"/>
  <c r="AC262" i="5"/>
  <c r="AD262" i="5"/>
  <c r="AE262" i="5"/>
  <c r="AF262" i="5"/>
  <c r="AG262" i="5"/>
  <c r="C261" i="5"/>
  <c r="L261" i="5"/>
  <c r="M261" i="5"/>
  <c r="O261" i="5"/>
  <c r="P261" i="5"/>
  <c r="Q261" i="5"/>
  <c r="R261" i="5"/>
  <c r="S261" i="5"/>
  <c r="T261" i="5"/>
  <c r="U261" i="5"/>
  <c r="V261" i="5"/>
  <c r="W261" i="5"/>
  <c r="X261" i="5"/>
  <c r="Y261" i="5"/>
  <c r="Z261" i="5"/>
  <c r="AB261" i="5"/>
  <c r="AC261" i="5"/>
  <c r="AD261" i="5"/>
  <c r="AE261" i="5"/>
  <c r="AF261" i="5"/>
  <c r="AG261" i="5"/>
  <c r="C260" i="5"/>
  <c r="L260" i="5"/>
  <c r="M260" i="5"/>
  <c r="O260" i="5"/>
  <c r="P260" i="5"/>
  <c r="Q260" i="5"/>
  <c r="R260" i="5"/>
  <c r="S260" i="5"/>
  <c r="T260" i="5"/>
  <c r="U260" i="5"/>
  <c r="V260" i="5"/>
  <c r="W260" i="5"/>
  <c r="X260" i="5"/>
  <c r="Y260" i="5"/>
  <c r="Z260" i="5"/>
  <c r="AB260" i="5"/>
  <c r="AC260" i="5"/>
  <c r="AD260" i="5"/>
  <c r="AE260" i="5"/>
  <c r="AF260" i="5"/>
  <c r="AG260" i="5"/>
  <c r="C259" i="5"/>
  <c r="L259" i="5"/>
  <c r="M259" i="5"/>
  <c r="O259" i="5"/>
  <c r="P259" i="5"/>
  <c r="Q259" i="5"/>
  <c r="R259" i="5"/>
  <c r="S259" i="5"/>
  <c r="T259" i="5"/>
  <c r="U259" i="5"/>
  <c r="V259" i="5"/>
  <c r="W259" i="5"/>
  <c r="X259" i="5"/>
  <c r="Y259" i="5"/>
  <c r="Z259" i="5"/>
  <c r="AB259" i="5"/>
  <c r="AC259" i="5"/>
  <c r="AD259" i="5"/>
  <c r="AE259" i="5"/>
  <c r="AF259" i="5"/>
  <c r="AG259" i="5"/>
  <c r="C258" i="5"/>
  <c r="L258" i="5"/>
  <c r="M258" i="5"/>
  <c r="O258" i="5"/>
  <c r="P258" i="5"/>
  <c r="Q258" i="5"/>
  <c r="R258" i="5"/>
  <c r="S258" i="5"/>
  <c r="T258" i="5"/>
  <c r="U258" i="5"/>
  <c r="V258" i="5"/>
  <c r="W258" i="5"/>
  <c r="X258" i="5"/>
  <c r="Y258" i="5"/>
  <c r="Z258" i="5"/>
  <c r="AB258" i="5"/>
  <c r="AC258" i="5"/>
  <c r="AD258" i="5"/>
  <c r="AE258" i="5"/>
  <c r="AF258" i="5"/>
  <c r="AG258" i="5"/>
  <c r="C257" i="5"/>
  <c r="L257" i="5"/>
  <c r="M257" i="5"/>
  <c r="O257" i="5"/>
  <c r="P257" i="5"/>
  <c r="Q257" i="5"/>
  <c r="R257" i="5"/>
  <c r="S257" i="5"/>
  <c r="T257" i="5"/>
  <c r="U257" i="5"/>
  <c r="V257" i="5"/>
  <c r="W257" i="5"/>
  <c r="X257" i="5"/>
  <c r="Y257" i="5"/>
  <c r="Z257" i="5"/>
  <c r="AB257" i="5"/>
  <c r="AC257" i="5"/>
  <c r="AD257" i="5"/>
  <c r="AE257" i="5"/>
  <c r="AF257" i="5"/>
  <c r="AG257" i="5"/>
  <c r="C256" i="5"/>
  <c r="L256" i="5"/>
  <c r="M256" i="5"/>
  <c r="O256" i="5"/>
  <c r="P256" i="5"/>
  <c r="Q256" i="5"/>
  <c r="R256" i="5"/>
  <c r="S256" i="5"/>
  <c r="T256" i="5"/>
  <c r="U256" i="5"/>
  <c r="V256" i="5"/>
  <c r="W256" i="5"/>
  <c r="X256" i="5"/>
  <c r="Y256" i="5"/>
  <c r="Z256" i="5"/>
  <c r="AB256" i="5"/>
  <c r="AC256" i="5"/>
  <c r="AD256" i="5"/>
  <c r="AE256" i="5"/>
  <c r="AF256" i="5"/>
  <c r="AG256" i="5"/>
  <c r="C255" i="5"/>
  <c r="L255" i="5"/>
  <c r="M255" i="5"/>
  <c r="O255" i="5"/>
  <c r="P255" i="5"/>
  <c r="Q255" i="5"/>
  <c r="R255" i="5"/>
  <c r="S255" i="5"/>
  <c r="T255" i="5"/>
  <c r="U255" i="5"/>
  <c r="V255" i="5"/>
  <c r="W255" i="5"/>
  <c r="X255" i="5"/>
  <c r="Y255" i="5"/>
  <c r="Z255" i="5"/>
  <c r="AB255" i="5"/>
  <c r="AC255" i="5"/>
  <c r="AD255" i="5"/>
  <c r="AE255" i="5"/>
  <c r="AF255" i="5"/>
  <c r="AG255" i="5"/>
  <c r="C254" i="5"/>
  <c r="L254" i="5"/>
  <c r="M254" i="5"/>
  <c r="O254" i="5"/>
  <c r="P254" i="5"/>
  <c r="Q254" i="5"/>
  <c r="R254" i="5"/>
  <c r="S254" i="5"/>
  <c r="T254" i="5"/>
  <c r="U254" i="5"/>
  <c r="V254" i="5"/>
  <c r="W254" i="5"/>
  <c r="X254" i="5"/>
  <c r="Y254" i="5"/>
  <c r="Z254" i="5"/>
  <c r="AB254" i="5"/>
  <c r="AC254" i="5"/>
  <c r="AD254" i="5"/>
  <c r="AE254" i="5"/>
  <c r="AF254" i="5"/>
  <c r="AG254" i="5"/>
  <c r="C253" i="5"/>
  <c r="L253" i="5"/>
  <c r="M253" i="5"/>
  <c r="O253" i="5"/>
  <c r="P253" i="5"/>
  <c r="Q253" i="5"/>
  <c r="R253" i="5"/>
  <c r="S253" i="5"/>
  <c r="T253" i="5"/>
  <c r="U253" i="5"/>
  <c r="V253" i="5"/>
  <c r="W253" i="5"/>
  <c r="X253" i="5"/>
  <c r="Y253" i="5"/>
  <c r="Z253" i="5"/>
  <c r="AB253" i="5"/>
  <c r="AC253" i="5"/>
  <c r="AD253" i="5"/>
  <c r="AE253" i="5"/>
  <c r="AF253" i="5"/>
  <c r="AG253" i="5"/>
  <c r="C252" i="5"/>
  <c r="L252" i="5"/>
  <c r="M252" i="5"/>
  <c r="O252" i="5"/>
  <c r="P252" i="5"/>
  <c r="Q252" i="5"/>
  <c r="R252" i="5"/>
  <c r="S252" i="5"/>
  <c r="T252" i="5"/>
  <c r="U252" i="5"/>
  <c r="V252" i="5"/>
  <c r="W252" i="5"/>
  <c r="X252" i="5"/>
  <c r="Y252" i="5"/>
  <c r="Z252" i="5"/>
  <c r="AB252" i="5"/>
  <c r="AC252" i="5"/>
  <c r="AD252" i="5"/>
  <c r="AE252" i="5"/>
  <c r="AF252" i="5"/>
  <c r="AG252" i="5"/>
  <c r="C251" i="5"/>
  <c r="L251" i="5"/>
  <c r="M251" i="5"/>
  <c r="O251" i="5"/>
  <c r="P251" i="5"/>
  <c r="Q251" i="5"/>
  <c r="R251" i="5"/>
  <c r="S251" i="5"/>
  <c r="T251" i="5"/>
  <c r="U251" i="5"/>
  <c r="V251" i="5"/>
  <c r="W251" i="5"/>
  <c r="X251" i="5"/>
  <c r="Y251" i="5"/>
  <c r="Z251" i="5"/>
  <c r="AB251" i="5"/>
  <c r="AC251" i="5"/>
  <c r="AD251" i="5"/>
  <c r="AE251" i="5"/>
  <c r="AF251" i="5"/>
  <c r="AG251"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50" i="5"/>
  <c r="L23" i="5"/>
  <c r="C250" i="5"/>
  <c r="M250" i="5"/>
  <c r="O250" i="5"/>
  <c r="P250" i="5"/>
  <c r="Q250" i="5"/>
  <c r="R250" i="5"/>
  <c r="S250" i="5"/>
  <c r="T250" i="5"/>
  <c r="U250" i="5"/>
  <c r="V250" i="5"/>
  <c r="W250" i="5"/>
  <c r="X250" i="5"/>
  <c r="Y250" i="5"/>
  <c r="Z250" i="5"/>
  <c r="AB250" i="5"/>
  <c r="AC250" i="5"/>
  <c r="AD250" i="5"/>
  <c r="AE250" i="5"/>
  <c r="AF250" i="5"/>
  <c r="AG250" i="5"/>
  <c r="C249" i="5"/>
  <c r="M249" i="5"/>
  <c r="O249" i="5"/>
  <c r="P249" i="5"/>
  <c r="Q249" i="5"/>
  <c r="R249" i="5"/>
  <c r="S249" i="5"/>
  <c r="T249" i="5"/>
  <c r="U249" i="5"/>
  <c r="V249" i="5"/>
  <c r="W249" i="5"/>
  <c r="X249" i="5"/>
  <c r="Y249" i="5"/>
  <c r="Z249" i="5"/>
  <c r="AB249" i="5"/>
  <c r="AC249" i="5"/>
  <c r="AD249" i="5"/>
  <c r="AE249" i="5"/>
  <c r="AF249" i="5"/>
  <c r="AG249" i="5"/>
  <c r="C248" i="5"/>
  <c r="M248" i="5"/>
  <c r="O248" i="5"/>
  <c r="P248" i="5"/>
  <c r="Q248" i="5"/>
  <c r="R248" i="5"/>
  <c r="S248" i="5"/>
  <c r="T248" i="5"/>
  <c r="U248" i="5"/>
  <c r="V248" i="5"/>
  <c r="W248" i="5"/>
  <c r="X248" i="5"/>
  <c r="Y248" i="5"/>
  <c r="Z248" i="5"/>
  <c r="AB248" i="5"/>
  <c r="AC248" i="5"/>
  <c r="AD248" i="5"/>
  <c r="AE248" i="5"/>
  <c r="AF248" i="5"/>
  <c r="AG248" i="5"/>
  <c r="C247" i="5"/>
  <c r="M247" i="5"/>
  <c r="O247" i="5"/>
  <c r="P247" i="5"/>
  <c r="Q247" i="5"/>
  <c r="R247" i="5"/>
  <c r="S247" i="5"/>
  <c r="T247" i="5"/>
  <c r="U247" i="5"/>
  <c r="V247" i="5"/>
  <c r="W247" i="5"/>
  <c r="X247" i="5"/>
  <c r="Y247" i="5"/>
  <c r="Z247" i="5"/>
  <c r="AB247" i="5"/>
  <c r="AC247" i="5"/>
  <c r="AD247" i="5"/>
  <c r="AE247" i="5"/>
  <c r="AF247" i="5"/>
  <c r="AG247" i="5"/>
  <c r="C246" i="5"/>
  <c r="M246" i="5"/>
  <c r="O246" i="5"/>
  <c r="P246" i="5"/>
  <c r="Q246" i="5"/>
  <c r="R246" i="5"/>
  <c r="S246" i="5"/>
  <c r="T246" i="5"/>
  <c r="U246" i="5"/>
  <c r="V246" i="5"/>
  <c r="W246" i="5"/>
  <c r="X246" i="5"/>
  <c r="Y246" i="5"/>
  <c r="Z246" i="5"/>
  <c r="AB246" i="5"/>
  <c r="AC246" i="5"/>
  <c r="AD246" i="5"/>
  <c r="AE246" i="5"/>
  <c r="AF246" i="5"/>
  <c r="AG246" i="5"/>
  <c r="C245" i="5"/>
  <c r="M245" i="5"/>
  <c r="O245" i="5"/>
  <c r="P245" i="5"/>
  <c r="Q245" i="5"/>
  <c r="R245" i="5"/>
  <c r="S245" i="5"/>
  <c r="T245" i="5"/>
  <c r="U245" i="5"/>
  <c r="V245" i="5"/>
  <c r="W245" i="5"/>
  <c r="X245" i="5"/>
  <c r="Y245" i="5"/>
  <c r="Z245" i="5"/>
  <c r="AB245" i="5"/>
  <c r="AC245" i="5"/>
  <c r="AD245" i="5"/>
  <c r="AE245" i="5"/>
  <c r="AF245" i="5"/>
  <c r="AG245" i="5"/>
  <c r="C244" i="5"/>
  <c r="M244" i="5"/>
  <c r="O244" i="5"/>
  <c r="P244" i="5"/>
  <c r="Q244" i="5"/>
  <c r="R244" i="5"/>
  <c r="S244" i="5"/>
  <c r="T244" i="5"/>
  <c r="U244" i="5"/>
  <c r="V244" i="5"/>
  <c r="W244" i="5"/>
  <c r="X244" i="5"/>
  <c r="Y244" i="5"/>
  <c r="Z244" i="5"/>
  <c r="AB244" i="5"/>
  <c r="AC244" i="5"/>
  <c r="AD244" i="5"/>
  <c r="AE244" i="5"/>
  <c r="AF244" i="5"/>
  <c r="AG244" i="5"/>
  <c r="C243" i="5"/>
  <c r="M243" i="5"/>
  <c r="O243" i="5"/>
  <c r="P243" i="5"/>
  <c r="Q243" i="5"/>
  <c r="R243" i="5"/>
  <c r="S243" i="5"/>
  <c r="T243" i="5"/>
  <c r="U243" i="5"/>
  <c r="V243" i="5"/>
  <c r="W243" i="5"/>
  <c r="X243" i="5"/>
  <c r="Y243" i="5"/>
  <c r="Z243" i="5"/>
  <c r="AB243" i="5"/>
  <c r="AC243" i="5"/>
  <c r="AD243" i="5"/>
  <c r="AE243" i="5"/>
  <c r="AF243" i="5"/>
  <c r="AG243" i="5"/>
  <c r="C242" i="5"/>
  <c r="M242" i="5"/>
  <c r="O242" i="5"/>
  <c r="P242" i="5"/>
  <c r="Q242" i="5"/>
  <c r="R242" i="5"/>
  <c r="S242" i="5"/>
  <c r="T242" i="5"/>
  <c r="U242" i="5"/>
  <c r="V242" i="5"/>
  <c r="W242" i="5"/>
  <c r="X242" i="5"/>
  <c r="Y242" i="5"/>
  <c r="Z242" i="5"/>
  <c r="AB242" i="5"/>
  <c r="AC242" i="5"/>
  <c r="AD242" i="5"/>
  <c r="AE242" i="5"/>
  <c r="AF242" i="5"/>
  <c r="AG242" i="5"/>
  <c r="C241" i="5"/>
  <c r="M241" i="5"/>
  <c r="O241" i="5"/>
  <c r="P241" i="5"/>
  <c r="Q241" i="5"/>
  <c r="R241" i="5"/>
  <c r="S241" i="5"/>
  <c r="T241" i="5"/>
  <c r="U241" i="5"/>
  <c r="V241" i="5"/>
  <c r="W241" i="5"/>
  <c r="X241" i="5"/>
  <c r="Y241" i="5"/>
  <c r="Z241" i="5"/>
  <c r="AB241" i="5"/>
  <c r="AC241" i="5"/>
  <c r="AD241" i="5"/>
  <c r="AE241" i="5"/>
  <c r="AF241" i="5"/>
  <c r="AG241" i="5"/>
  <c r="Z78" i="1"/>
  <c r="Z79" i="1"/>
  <c r="Z80" i="1"/>
  <c r="C240" i="5"/>
  <c r="M240" i="5"/>
  <c r="O240" i="5"/>
  <c r="P240" i="5"/>
  <c r="Q240" i="5"/>
  <c r="R240" i="5"/>
  <c r="S240" i="5"/>
  <c r="T240" i="5"/>
  <c r="U240" i="5"/>
  <c r="V240" i="5"/>
  <c r="W240" i="5"/>
  <c r="X240" i="5"/>
  <c r="Y240" i="5"/>
  <c r="Z240" i="5"/>
  <c r="AB240" i="5"/>
  <c r="AC240" i="5"/>
  <c r="AD240" i="5"/>
  <c r="AE240" i="5"/>
  <c r="AF240" i="5"/>
  <c r="AG240" i="5"/>
  <c r="I69" i="1"/>
  <c r="AA69" i="1" s="1"/>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C236" i="5"/>
  <c r="M236" i="5"/>
  <c r="O236" i="5"/>
  <c r="P236" i="5"/>
  <c r="Q236" i="5"/>
  <c r="R236" i="5"/>
  <c r="S236" i="5"/>
  <c r="T236" i="5"/>
  <c r="U236" i="5"/>
  <c r="V236" i="5"/>
  <c r="W236" i="5"/>
  <c r="X236" i="5"/>
  <c r="Y236" i="5"/>
  <c r="Z236" i="5"/>
  <c r="AB236" i="5"/>
  <c r="AC236" i="5"/>
  <c r="AD236" i="5"/>
  <c r="AE236" i="5"/>
  <c r="AF236" i="5"/>
  <c r="AG236" i="5"/>
  <c r="C235" i="5"/>
  <c r="M235" i="5"/>
  <c r="O235" i="5"/>
  <c r="P235" i="5"/>
  <c r="Q235" i="5"/>
  <c r="R235" i="5"/>
  <c r="S235" i="5"/>
  <c r="T235" i="5"/>
  <c r="U235" i="5"/>
  <c r="V235" i="5"/>
  <c r="W235" i="5"/>
  <c r="X235" i="5"/>
  <c r="Y235" i="5"/>
  <c r="Z235" i="5"/>
  <c r="AB235" i="5"/>
  <c r="AC235" i="5"/>
  <c r="AD235" i="5"/>
  <c r="AE235" i="5"/>
  <c r="AF235" i="5"/>
  <c r="AG235" i="5"/>
  <c r="C231" i="5"/>
  <c r="M231" i="5"/>
  <c r="O231" i="5"/>
  <c r="P231" i="5"/>
  <c r="Q231" i="5"/>
  <c r="R231" i="5"/>
  <c r="S231" i="5"/>
  <c r="T231" i="5"/>
  <c r="U231" i="5"/>
  <c r="V231" i="5"/>
  <c r="W231" i="5"/>
  <c r="X231" i="5"/>
  <c r="Y231" i="5"/>
  <c r="Z231" i="5"/>
  <c r="AB231" i="5"/>
  <c r="AC231" i="5"/>
  <c r="AD231" i="5"/>
  <c r="AE231" i="5"/>
  <c r="AF231" i="5"/>
  <c r="AG231" i="5"/>
  <c r="C220" i="5"/>
  <c r="M220" i="5"/>
  <c r="O220" i="5"/>
  <c r="P220" i="5"/>
  <c r="Q220" i="5"/>
  <c r="R220" i="5"/>
  <c r="S220" i="5"/>
  <c r="T220" i="5"/>
  <c r="U220" i="5"/>
  <c r="V220" i="5"/>
  <c r="W220" i="5"/>
  <c r="X220" i="5"/>
  <c r="Y220" i="5"/>
  <c r="Z220" i="5"/>
  <c r="AB220" i="5"/>
  <c r="AC220" i="5"/>
  <c r="AD220" i="5"/>
  <c r="AE220" i="5"/>
  <c r="AF220" i="5"/>
  <c r="AG220" i="5"/>
  <c r="C221" i="5"/>
  <c r="M221" i="5"/>
  <c r="O221" i="5"/>
  <c r="P221" i="5"/>
  <c r="Q221" i="5"/>
  <c r="R221" i="5"/>
  <c r="S221" i="5"/>
  <c r="T221" i="5"/>
  <c r="U221" i="5"/>
  <c r="V221" i="5"/>
  <c r="W221" i="5"/>
  <c r="X221" i="5"/>
  <c r="Y221" i="5"/>
  <c r="Z221" i="5"/>
  <c r="AB221" i="5"/>
  <c r="AC221" i="5"/>
  <c r="AD221" i="5"/>
  <c r="AE221" i="5"/>
  <c r="AF221" i="5"/>
  <c r="AG221" i="5"/>
  <c r="C222" i="5"/>
  <c r="M222" i="5"/>
  <c r="O222" i="5"/>
  <c r="P222" i="5"/>
  <c r="Q222" i="5"/>
  <c r="R222" i="5"/>
  <c r="S222" i="5"/>
  <c r="T222" i="5"/>
  <c r="U222" i="5"/>
  <c r="V222" i="5"/>
  <c r="W222" i="5"/>
  <c r="X222" i="5"/>
  <c r="Y222" i="5"/>
  <c r="Z222" i="5"/>
  <c r="AB222" i="5"/>
  <c r="AC222" i="5"/>
  <c r="AD222" i="5"/>
  <c r="AE222" i="5"/>
  <c r="AF222" i="5"/>
  <c r="AG222" i="5"/>
  <c r="C223" i="5"/>
  <c r="M223" i="5"/>
  <c r="O223" i="5"/>
  <c r="P223" i="5"/>
  <c r="Q223" i="5"/>
  <c r="R223" i="5"/>
  <c r="S223" i="5"/>
  <c r="T223" i="5"/>
  <c r="U223" i="5"/>
  <c r="V223" i="5"/>
  <c r="W223" i="5"/>
  <c r="X223" i="5"/>
  <c r="Y223" i="5"/>
  <c r="Z223" i="5"/>
  <c r="AB223" i="5"/>
  <c r="AC223" i="5"/>
  <c r="AD223" i="5"/>
  <c r="AE223" i="5"/>
  <c r="AF223" i="5"/>
  <c r="AG223" i="5"/>
  <c r="C224" i="5"/>
  <c r="M224" i="5"/>
  <c r="O224" i="5"/>
  <c r="P224" i="5"/>
  <c r="Q224" i="5"/>
  <c r="R224" i="5"/>
  <c r="S224" i="5"/>
  <c r="T224" i="5"/>
  <c r="U224" i="5"/>
  <c r="V224" i="5"/>
  <c r="W224" i="5"/>
  <c r="X224" i="5"/>
  <c r="Y224" i="5"/>
  <c r="Z224" i="5"/>
  <c r="AB224" i="5"/>
  <c r="AC224" i="5"/>
  <c r="AD224" i="5"/>
  <c r="AE224" i="5"/>
  <c r="AF224" i="5"/>
  <c r="AG224" i="5"/>
  <c r="C217" i="5"/>
  <c r="M217" i="5"/>
  <c r="O217" i="5"/>
  <c r="P217" i="5"/>
  <c r="Q217" i="5"/>
  <c r="R217" i="5"/>
  <c r="S217" i="5"/>
  <c r="T217" i="5"/>
  <c r="U217" i="5"/>
  <c r="V217" i="5"/>
  <c r="W217" i="5"/>
  <c r="X217" i="5"/>
  <c r="Y217" i="5"/>
  <c r="Z217" i="5"/>
  <c r="AB217" i="5"/>
  <c r="AC217" i="5"/>
  <c r="AD217" i="5"/>
  <c r="AE217" i="5"/>
  <c r="AF217" i="5"/>
  <c r="AG217" i="5"/>
  <c r="C239" i="5"/>
  <c r="M239" i="5"/>
  <c r="O239" i="5"/>
  <c r="P239" i="5"/>
  <c r="Q239" i="5"/>
  <c r="R239" i="5"/>
  <c r="S239" i="5"/>
  <c r="T239" i="5"/>
  <c r="U239" i="5"/>
  <c r="V239" i="5"/>
  <c r="W239" i="5"/>
  <c r="X239" i="5"/>
  <c r="Y239" i="5"/>
  <c r="Z239" i="5"/>
  <c r="AB239" i="5"/>
  <c r="AC239" i="5"/>
  <c r="AD239" i="5"/>
  <c r="AE239" i="5"/>
  <c r="AF239" i="5"/>
  <c r="AG239" i="5"/>
  <c r="C238" i="5"/>
  <c r="M238" i="5"/>
  <c r="O238" i="5"/>
  <c r="P238" i="5"/>
  <c r="Q238" i="5"/>
  <c r="R238" i="5"/>
  <c r="S238" i="5"/>
  <c r="T238" i="5"/>
  <c r="U238" i="5"/>
  <c r="V238" i="5"/>
  <c r="W238" i="5"/>
  <c r="X238" i="5"/>
  <c r="Y238" i="5"/>
  <c r="Z238" i="5"/>
  <c r="AB238" i="5"/>
  <c r="AC238" i="5"/>
  <c r="AD238" i="5"/>
  <c r="AE238" i="5"/>
  <c r="AF238" i="5"/>
  <c r="AG238" i="5"/>
  <c r="C237" i="5"/>
  <c r="M237" i="5"/>
  <c r="O237" i="5"/>
  <c r="P237" i="5"/>
  <c r="Q237" i="5"/>
  <c r="R237" i="5"/>
  <c r="S237" i="5"/>
  <c r="T237" i="5"/>
  <c r="U237" i="5"/>
  <c r="V237" i="5"/>
  <c r="W237" i="5"/>
  <c r="X237" i="5"/>
  <c r="Y237" i="5"/>
  <c r="Z237" i="5"/>
  <c r="AB237" i="5"/>
  <c r="AC237" i="5"/>
  <c r="AD237" i="5"/>
  <c r="AE237" i="5"/>
  <c r="AF237" i="5"/>
  <c r="AG237" i="5"/>
  <c r="C234" i="5"/>
  <c r="M234" i="5"/>
  <c r="O234" i="5"/>
  <c r="P234" i="5"/>
  <c r="Q234" i="5"/>
  <c r="R234" i="5"/>
  <c r="S234" i="5"/>
  <c r="T234" i="5"/>
  <c r="U234" i="5"/>
  <c r="V234" i="5"/>
  <c r="W234" i="5"/>
  <c r="X234" i="5"/>
  <c r="Y234" i="5"/>
  <c r="Z234" i="5"/>
  <c r="AB234" i="5"/>
  <c r="AC234" i="5"/>
  <c r="AD234" i="5"/>
  <c r="AE234" i="5"/>
  <c r="AF234" i="5"/>
  <c r="AG234" i="5"/>
  <c r="C233" i="5"/>
  <c r="M233" i="5"/>
  <c r="O233" i="5"/>
  <c r="P233" i="5"/>
  <c r="Q233" i="5"/>
  <c r="R233" i="5"/>
  <c r="S233" i="5"/>
  <c r="T233" i="5"/>
  <c r="U233" i="5"/>
  <c r="V233" i="5"/>
  <c r="W233" i="5"/>
  <c r="X233" i="5"/>
  <c r="Y233" i="5"/>
  <c r="Z233" i="5"/>
  <c r="AB233" i="5"/>
  <c r="AC233" i="5"/>
  <c r="AD233" i="5"/>
  <c r="AE233" i="5"/>
  <c r="AF233" i="5"/>
  <c r="AG233" i="5"/>
  <c r="C232" i="5"/>
  <c r="M232" i="5"/>
  <c r="O232" i="5"/>
  <c r="P232" i="5"/>
  <c r="Q232" i="5"/>
  <c r="R232" i="5"/>
  <c r="S232" i="5"/>
  <c r="T232" i="5"/>
  <c r="U232" i="5"/>
  <c r="V232" i="5"/>
  <c r="W232" i="5"/>
  <c r="X232" i="5"/>
  <c r="Y232" i="5"/>
  <c r="Z232" i="5"/>
  <c r="AB232" i="5"/>
  <c r="AC232" i="5"/>
  <c r="AD232" i="5"/>
  <c r="AE232" i="5"/>
  <c r="AF232" i="5"/>
  <c r="AG232" i="5"/>
  <c r="C230" i="5"/>
  <c r="M230" i="5"/>
  <c r="O230" i="5"/>
  <c r="P230" i="5"/>
  <c r="Q230" i="5"/>
  <c r="R230" i="5"/>
  <c r="S230" i="5"/>
  <c r="T230" i="5"/>
  <c r="U230" i="5"/>
  <c r="V230" i="5"/>
  <c r="W230" i="5"/>
  <c r="X230" i="5"/>
  <c r="Y230" i="5"/>
  <c r="Z230" i="5"/>
  <c r="AB230" i="5"/>
  <c r="AC230" i="5"/>
  <c r="AD230" i="5"/>
  <c r="AE230" i="5"/>
  <c r="AF230" i="5"/>
  <c r="AG230" i="5"/>
  <c r="C229" i="5"/>
  <c r="M229" i="5"/>
  <c r="O229" i="5"/>
  <c r="P229" i="5"/>
  <c r="Q229" i="5"/>
  <c r="R229" i="5"/>
  <c r="S229" i="5"/>
  <c r="T229" i="5"/>
  <c r="U229" i="5"/>
  <c r="V229" i="5"/>
  <c r="W229" i="5"/>
  <c r="X229" i="5"/>
  <c r="Y229" i="5"/>
  <c r="Z229" i="5"/>
  <c r="AB229" i="5"/>
  <c r="AC229" i="5"/>
  <c r="AD229" i="5"/>
  <c r="AE229" i="5"/>
  <c r="AF229" i="5"/>
  <c r="AG229" i="5"/>
  <c r="C228" i="5"/>
  <c r="M228" i="5"/>
  <c r="O228" i="5"/>
  <c r="P228" i="5"/>
  <c r="Q228" i="5"/>
  <c r="R228" i="5"/>
  <c r="S228" i="5"/>
  <c r="T228" i="5"/>
  <c r="U228" i="5"/>
  <c r="V228" i="5"/>
  <c r="W228" i="5"/>
  <c r="X228" i="5"/>
  <c r="Y228" i="5"/>
  <c r="Z228" i="5"/>
  <c r="AB228" i="5"/>
  <c r="AC228" i="5"/>
  <c r="AD228" i="5"/>
  <c r="AE228" i="5"/>
  <c r="AF228" i="5"/>
  <c r="AG228" i="5"/>
  <c r="C227" i="5"/>
  <c r="M227" i="5"/>
  <c r="O227" i="5"/>
  <c r="P227" i="5"/>
  <c r="Q227" i="5"/>
  <c r="R227" i="5"/>
  <c r="S227" i="5"/>
  <c r="T227" i="5"/>
  <c r="U227" i="5"/>
  <c r="V227" i="5"/>
  <c r="W227" i="5"/>
  <c r="X227" i="5"/>
  <c r="Y227" i="5"/>
  <c r="Z227" i="5"/>
  <c r="AB227" i="5"/>
  <c r="AC227" i="5"/>
  <c r="AD227" i="5"/>
  <c r="AE227" i="5"/>
  <c r="AF227" i="5"/>
  <c r="AG227" i="5"/>
  <c r="C226" i="5"/>
  <c r="M226" i="5"/>
  <c r="O226" i="5"/>
  <c r="P226" i="5"/>
  <c r="Q226" i="5"/>
  <c r="R226" i="5"/>
  <c r="S226" i="5"/>
  <c r="T226" i="5"/>
  <c r="U226" i="5"/>
  <c r="V226" i="5"/>
  <c r="W226" i="5"/>
  <c r="X226" i="5"/>
  <c r="Y226" i="5"/>
  <c r="Z226" i="5"/>
  <c r="AB226" i="5"/>
  <c r="AC226" i="5"/>
  <c r="AD226" i="5"/>
  <c r="AE226" i="5"/>
  <c r="AF226" i="5"/>
  <c r="AG226" i="5"/>
  <c r="AG131" i="5" l="1"/>
  <c r="AF131" i="5"/>
  <c r="AE131" i="5"/>
  <c r="AD131" i="5"/>
  <c r="AC131" i="5"/>
  <c r="AB131" i="5"/>
  <c r="Z131" i="5"/>
  <c r="Y131" i="5"/>
  <c r="X131" i="5"/>
  <c r="W131" i="5"/>
  <c r="V131" i="5"/>
  <c r="U131" i="5"/>
  <c r="T131" i="5"/>
  <c r="S131" i="5"/>
  <c r="R131" i="5"/>
  <c r="Q131" i="5"/>
  <c r="P131" i="5"/>
  <c r="O131" i="5"/>
  <c r="M131" i="5"/>
  <c r="C131" i="5"/>
  <c r="C225" i="5"/>
  <c r="M225" i="5"/>
  <c r="O225" i="5"/>
  <c r="P225" i="5"/>
  <c r="Q225" i="5"/>
  <c r="R225" i="5"/>
  <c r="S225" i="5"/>
  <c r="T225" i="5"/>
  <c r="U225" i="5"/>
  <c r="V225" i="5"/>
  <c r="W225" i="5"/>
  <c r="X225" i="5"/>
  <c r="Y225" i="5"/>
  <c r="Z225" i="5"/>
  <c r="AB225" i="5"/>
  <c r="AC225" i="5"/>
  <c r="AD225" i="5"/>
  <c r="AE225" i="5"/>
  <c r="AF225" i="5"/>
  <c r="AG225" i="5"/>
  <c r="C219" i="5"/>
  <c r="M219" i="5"/>
  <c r="O219" i="5"/>
  <c r="P219" i="5"/>
  <c r="Q219" i="5"/>
  <c r="R219" i="5"/>
  <c r="S219" i="5"/>
  <c r="T219" i="5"/>
  <c r="U219" i="5"/>
  <c r="V219" i="5"/>
  <c r="W219" i="5"/>
  <c r="X219" i="5"/>
  <c r="Y219" i="5"/>
  <c r="Z219" i="5"/>
  <c r="AB219" i="5"/>
  <c r="AC219" i="5"/>
  <c r="AD219" i="5"/>
  <c r="AE219" i="5"/>
  <c r="AF219" i="5"/>
  <c r="AG219" i="5"/>
  <c r="C218" i="5"/>
  <c r="M218" i="5"/>
  <c r="O218" i="5"/>
  <c r="P218" i="5"/>
  <c r="Q218" i="5"/>
  <c r="R218" i="5"/>
  <c r="S218" i="5"/>
  <c r="T218" i="5"/>
  <c r="U218" i="5"/>
  <c r="V218" i="5"/>
  <c r="W218" i="5"/>
  <c r="X218" i="5"/>
  <c r="Y218" i="5"/>
  <c r="Z218" i="5"/>
  <c r="AB218" i="5"/>
  <c r="AC218" i="5"/>
  <c r="AD218" i="5"/>
  <c r="AE218" i="5"/>
  <c r="AF218" i="5"/>
  <c r="AG218" i="5"/>
  <c r="C216" i="5"/>
  <c r="M216" i="5"/>
  <c r="O216" i="5"/>
  <c r="P216" i="5"/>
  <c r="Q216" i="5"/>
  <c r="R216" i="5"/>
  <c r="S216" i="5"/>
  <c r="T216" i="5"/>
  <c r="U216" i="5"/>
  <c r="V216" i="5"/>
  <c r="W216" i="5"/>
  <c r="X216" i="5"/>
  <c r="Y216" i="5"/>
  <c r="Z216" i="5"/>
  <c r="AB216" i="5"/>
  <c r="AC216" i="5"/>
  <c r="AD216" i="5"/>
  <c r="AE216" i="5"/>
  <c r="AF216" i="5"/>
  <c r="AG216" i="5"/>
  <c r="C215" i="5"/>
  <c r="M215" i="5"/>
  <c r="O215" i="5"/>
  <c r="P215" i="5"/>
  <c r="Q215" i="5"/>
  <c r="R215" i="5"/>
  <c r="S215" i="5"/>
  <c r="T215" i="5"/>
  <c r="U215" i="5"/>
  <c r="V215" i="5"/>
  <c r="W215" i="5"/>
  <c r="X215" i="5"/>
  <c r="Y215" i="5"/>
  <c r="Z215" i="5"/>
  <c r="AB215" i="5"/>
  <c r="AC215" i="5"/>
  <c r="AD215" i="5"/>
  <c r="AE215" i="5"/>
  <c r="AF215" i="5"/>
  <c r="AG215" i="5"/>
  <c r="C214" i="5"/>
  <c r="M214" i="5"/>
  <c r="O214" i="5"/>
  <c r="P214" i="5"/>
  <c r="Q214" i="5"/>
  <c r="R214" i="5"/>
  <c r="S214" i="5"/>
  <c r="T214" i="5"/>
  <c r="U214" i="5"/>
  <c r="V214" i="5"/>
  <c r="W214" i="5"/>
  <c r="X214" i="5"/>
  <c r="Y214" i="5"/>
  <c r="Z214" i="5"/>
  <c r="AB214" i="5"/>
  <c r="AC214" i="5"/>
  <c r="AD214" i="5"/>
  <c r="AE214" i="5"/>
  <c r="AF214" i="5"/>
  <c r="AG214" i="5"/>
  <c r="C203" i="5"/>
  <c r="C204" i="5" l="1"/>
  <c r="M204" i="5"/>
  <c r="O204" i="5"/>
  <c r="P204" i="5"/>
  <c r="Q204" i="5"/>
  <c r="R204" i="5"/>
  <c r="S204" i="5"/>
  <c r="T204" i="5"/>
  <c r="U204" i="5"/>
  <c r="V204" i="5"/>
  <c r="W204" i="5"/>
  <c r="X204" i="5"/>
  <c r="Y204" i="5"/>
  <c r="Z204" i="5"/>
  <c r="AB204" i="5"/>
  <c r="AC204" i="5"/>
  <c r="AD204" i="5"/>
  <c r="AE204" i="5"/>
  <c r="AF204" i="5"/>
  <c r="AG204" i="5"/>
  <c r="M203" i="5"/>
  <c r="O203" i="5"/>
  <c r="P203" i="5"/>
  <c r="Q203" i="5"/>
  <c r="R203" i="5"/>
  <c r="S203" i="5"/>
  <c r="T203" i="5"/>
  <c r="U203" i="5"/>
  <c r="V203" i="5"/>
  <c r="W203" i="5"/>
  <c r="X203" i="5"/>
  <c r="Y203" i="5"/>
  <c r="Z203" i="5"/>
  <c r="AB203" i="5"/>
  <c r="AC203" i="5"/>
  <c r="AD203" i="5"/>
  <c r="AE203" i="5"/>
  <c r="AF203" i="5"/>
  <c r="AG203" i="5"/>
  <c r="C202" i="5"/>
  <c r="M202" i="5"/>
  <c r="O202" i="5"/>
  <c r="P202" i="5"/>
  <c r="Q202" i="5"/>
  <c r="R202" i="5"/>
  <c r="S202" i="5"/>
  <c r="T202" i="5"/>
  <c r="U202" i="5"/>
  <c r="V202" i="5"/>
  <c r="W202" i="5"/>
  <c r="X202" i="5"/>
  <c r="Y202" i="5"/>
  <c r="Z202" i="5"/>
  <c r="AB202" i="5"/>
  <c r="AC202" i="5"/>
  <c r="AD202" i="5"/>
  <c r="AE202" i="5"/>
  <c r="AF202" i="5"/>
  <c r="AG202" i="5"/>
  <c r="C201" i="5"/>
  <c r="M201" i="5"/>
  <c r="O201" i="5"/>
  <c r="P201" i="5"/>
  <c r="Q201" i="5"/>
  <c r="R201" i="5"/>
  <c r="S201" i="5"/>
  <c r="T201" i="5"/>
  <c r="U201" i="5"/>
  <c r="V201" i="5"/>
  <c r="W201" i="5"/>
  <c r="X201" i="5"/>
  <c r="Y201" i="5"/>
  <c r="Z201" i="5"/>
  <c r="AB201" i="5"/>
  <c r="AC201" i="5"/>
  <c r="AD201" i="5"/>
  <c r="AE201" i="5"/>
  <c r="AF201" i="5"/>
  <c r="AG201" i="5"/>
  <c r="C200" i="5"/>
  <c r="M200" i="5"/>
  <c r="O200" i="5"/>
  <c r="P200" i="5"/>
  <c r="Q200" i="5"/>
  <c r="R200" i="5"/>
  <c r="S200" i="5"/>
  <c r="T200" i="5"/>
  <c r="U200" i="5"/>
  <c r="V200" i="5"/>
  <c r="W200" i="5"/>
  <c r="X200" i="5"/>
  <c r="Y200" i="5"/>
  <c r="Z200" i="5"/>
  <c r="AB200" i="5"/>
  <c r="AC200" i="5"/>
  <c r="AD200" i="5"/>
  <c r="AE200" i="5"/>
  <c r="AF200" i="5"/>
  <c r="AG200" i="5"/>
  <c r="C212" i="5"/>
  <c r="M212" i="5"/>
  <c r="O212" i="5"/>
  <c r="P212" i="5"/>
  <c r="Q212" i="5"/>
  <c r="R212" i="5"/>
  <c r="S212" i="5"/>
  <c r="T212" i="5"/>
  <c r="U212" i="5"/>
  <c r="V212" i="5"/>
  <c r="W212" i="5"/>
  <c r="X212" i="5"/>
  <c r="Y212" i="5"/>
  <c r="Z212" i="5"/>
  <c r="AB212" i="5"/>
  <c r="AC212" i="5"/>
  <c r="AD212" i="5"/>
  <c r="AE212" i="5"/>
  <c r="AF212" i="5"/>
  <c r="AG212" i="5"/>
  <c r="C211" i="5"/>
  <c r="M211" i="5"/>
  <c r="O211" i="5"/>
  <c r="P211" i="5"/>
  <c r="Q211" i="5"/>
  <c r="R211" i="5"/>
  <c r="S211" i="5"/>
  <c r="T211" i="5"/>
  <c r="U211" i="5"/>
  <c r="V211" i="5"/>
  <c r="W211" i="5"/>
  <c r="X211" i="5"/>
  <c r="Y211" i="5"/>
  <c r="Z211" i="5"/>
  <c r="AB211" i="5"/>
  <c r="AC211" i="5"/>
  <c r="AD211" i="5"/>
  <c r="AE211" i="5"/>
  <c r="AF211" i="5"/>
  <c r="AG211" i="5"/>
  <c r="C199" i="5" l="1"/>
  <c r="M199" i="5"/>
  <c r="O199" i="5"/>
  <c r="P199" i="5"/>
  <c r="Q199" i="5"/>
  <c r="R199" i="5"/>
  <c r="S199" i="5"/>
  <c r="T199" i="5"/>
  <c r="U199" i="5"/>
  <c r="V199" i="5"/>
  <c r="W199" i="5"/>
  <c r="X199" i="5"/>
  <c r="Y199" i="5"/>
  <c r="Z199" i="5"/>
  <c r="AB199" i="5"/>
  <c r="AC199" i="5"/>
  <c r="AD199" i="5"/>
  <c r="AE199" i="5"/>
  <c r="AF199" i="5"/>
  <c r="AG199" i="5"/>
  <c r="C205" i="5"/>
  <c r="M205" i="5"/>
  <c r="O205" i="5"/>
  <c r="P205" i="5"/>
  <c r="Q205" i="5"/>
  <c r="R205" i="5"/>
  <c r="S205" i="5"/>
  <c r="T205" i="5"/>
  <c r="U205" i="5"/>
  <c r="V205" i="5"/>
  <c r="W205" i="5"/>
  <c r="X205" i="5"/>
  <c r="Y205" i="5"/>
  <c r="Z205" i="5"/>
  <c r="AB205" i="5"/>
  <c r="AC205" i="5"/>
  <c r="AD205" i="5"/>
  <c r="AE205" i="5"/>
  <c r="AF205" i="5"/>
  <c r="AG205" i="5"/>
  <c r="C207" i="5"/>
  <c r="M207" i="5"/>
  <c r="O207" i="5"/>
  <c r="P207" i="5"/>
  <c r="Q207" i="5"/>
  <c r="R207" i="5"/>
  <c r="S207" i="5"/>
  <c r="T207" i="5"/>
  <c r="U207" i="5"/>
  <c r="V207" i="5"/>
  <c r="W207" i="5"/>
  <c r="X207" i="5"/>
  <c r="Y207" i="5"/>
  <c r="Z207" i="5"/>
  <c r="AB207" i="5"/>
  <c r="AC207" i="5"/>
  <c r="AD207" i="5"/>
  <c r="AE207" i="5"/>
  <c r="AF207" i="5"/>
  <c r="AG207" i="5"/>
  <c r="C197" i="5"/>
  <c r="M197" i="5"/>
  <c r="O197" i="5"/>
  <c r="P197" i="5"/>
  <c r="Q197" i="5"/>
  <c r="R197" i="5"/>
  <c r="S197" i="5"/>
  <c r="T197" i="5"/>
  <c r="U197" i="5"/>
  <c r="V197" i="5"/>
  <c r="W197" i="5"/>
  <c r="X197" i="5"/>
  <c r="Y197" i="5"/>
  <c r="Z197" i="5"/>
  <c r="AB197" i="5"/>
  <c r="AC197" i="5"/>
  <c r="AD197" i="5"/>
  <c r="AE197" i="5"/>
  <c r="AF197" i="5"/>
  <c r="AG197" i="5"/>
  <c r="C198" i="5"/>
  <c r="M198" i="5"/>
  <c r="O198" i="5"/>
  <c r="P198" i="5"/>
  <c r="Q198" i="5"/>
  <c r="R198" i="5"/>
  <c r="S198" i="5"/>
  <c r="T198" i="5"/>
  <c r="U198" i="5"/>
  <c r="V198" i="5"/>
  <c r="W198" i="5"/>
  <c r="X198" i="5"/>
  <c r="Y198" i="5"/>
  <c r="Z198" i="5"/>
  <c r="AB198" i="5"/>
  <c r="AC198" i="5"/>
  <c r="AD198" i="5"/>
  <c r="AE198" i="5"/>
  <c r="AF198" i="5"/>
  <c r="AG198" i="5"/>
  <c r="C206" i="5"/>
  <c r="M206" i="5"/>
  <c r="O206" i="5"/>
  <c r="P206" i="5"/>
  <c r="Q206" i="5"/>
  <c r="R206" i="5"/>
  <c r="S206" i="5"/>
  <c r="T206" i="5"/>
  <c r="U206" i="5"/>
  <c r="V206" i="5"/>
  <c r="W206" i="5"/>
  <c r="X206" i="5"/>
  <c r="Y206" i="5"/>
  <c r="Z206" i="5"/>
  <c r="AB206" i="5"/>
  <c r="AC206" i="5"/>
  <c r="AD206" i="5"/>
  <c r="AE206" i="5"/>
  <c r="AF206" i="5"/>
  <c r="AG206" i="5"/>
  <c r="C210" i="5"/>
  <c r="M210" i="5"/>
  <c r="O210" i="5"/>
  <c r="P210" i="5"/>
  <c r="Q210" i="5"/>
  <c r="R210" i="5"/>
  <c r="S210" i="5"/>
  <c r="T210" i="5"/>
  <c r="U210" i="5"/>
  <c r="V210" i="5"/>
  <c r="W210" i="5"/>
  <c r="X210" i="5"/>
  <c r="Y210" i="5"/>
  <c r="Z210" i="5"/>
  <c r="AB210" i="5"/>
  <c r="AC210" i="5"/>
  <c r="AD210" i="5"/>
  <c r="AE210" i="5"/>
  <c r="AF210" i="5"/>
  <c r="AG210" i="5"/>
  <c r="C209" i="5"/>
  <c r="M209" i="5"/>
  <c r="O209" i="5"/>
  <c r="P209" i="5"/>
  <c r="Q209" i="5"/>
  <c r="R209" i="5"/>
  <c r="S209" i="5"/>
  <c r="T209" i="5"/>
  <c r="U209" i="5"/>
  <c r="V209" i="5"/>
  <c r="W209" i="5"/>
  <c r="X209" i="5"/>
  <c r="Y209" i="5"/>
  <c r="Z209" i="5"/>
  <c r="AB209" i="5"/>
  <c r="AC209" i="5"/>
  <c r="AD209" i="5"/>
  <c r="AE209" i="5"/>
  <c r="AF209" i="5"/>
  <c r="AG209" i="5"/>
  <c r="C182" i="5"/>
  <c r="M182" i="5"/>
  <c r="O182" i="5"/>
  <c r="P182" i="5"/>
  <c r="Q182" i="5"/>
  <c r="R182" i="5"/>
  <c r="S182" i="5"/>
  <c r="T182" i="5"/>
  <c r="U182" i="5"/>
  <c r="V182" i="5"/>
  <c r="W182" i="5"/>
  <c r="X182" i="5"/>
  <c r="Y182" i="5"/>
  <c r="Z182" i="5"/>
  <c r="AB182" i="5"/>
  <c r="AC182" i="5"/>
  <c r="AD182" i="5"/>
  <c r="AE182" i="5"/>
  <c r="AF182" i="5"/>
  <c r="AG182" i="5"/>
  <c r="C208" i="5" l="1"/>
  <c r="M208" i="5"/>
  <c r="O208" i="5"/>
  <c r="P208" i="5"/>
  <c r="Q208" i="5"/>
  <c r="R208" i="5"/>
  <c r="S208" i="5"/>
  <c r="T208" i="5"/>
  <c r="U208" i="5"/>
  <c r="V208" i="5"/>
  <c r="W208" i="5"/>
  <c r="X208" i="5"/>
  <c r="Y208" i="5"/>
  <c r="Z208" i="5"/>
  <c r="AB208" i="5"/>
  <c r="AC208" i="5"/>
  <c r="AD208" i="5"/>
  <c r="AE208" i="5"/>
  <c r="AF208" i="5"/>
  <c r="AG208" i="5"/>
  <c r="C193" i="5"/>
  <c r="M193" i="5"/>
  <c r="O193" i="5"/>
  <c r="P193" i="5"/>
  <c r="Q193" i="5"/>
  <c r="R193" i="5"/>
  <c r="S193" i="5"/>
  <c r="T193" i="5"/>
  <c r="U193" i="5"/>
  <c r="V193" i="5"/>
  <c r="W193" i="5"/>
  <c r="X193" i="5"/>
  <c r="Y193" i="5"/>
  <c r="Z193" i="5"/>
  <c r="AB193" i="5"/>
  <c r="AC193" i="5"/>
  <c r="AD193" i="5"/>
  <c r="AE193" i="5"/>
  <c r="AF193" i="5"/>
  <c r="AG193" i="5"/>
  <c r="C196" i="5"/>
  <c r="M196" i="5"/>
  <c r="O196" i="5"/>
  <c r="P196" i="5"/>
  <c r="Q196" i="5"/>
  <c r="R196" i="5"/>
  <c r="S196" i="5"/>
  <c r="T196" i="5"/>
  <c r="U196" i="5"/>
  <c r="V196" i="5"/>
  <c r="W196" i="5"/>
  <c r="X196" i="5"/>
  <c r="Y196" i="5"/>
  <c r="Z196" i="5"/>
  <c r="AB196" i="5"/>
  <c r="AC196" i="5"/>
  <c r="AD196" i="5"/>
  <c r="AE196" i="5"/>
  <c r="AF196" i="5"/>
  <c r="AG196" i="5"/>
  <c r="C195" i="5"/>
  <c r="M195" i="5"/>
  <c r="O195" i="5"/>
  <c r="P195" i="5"/>
  <c r="Q195" i="5"/>
  <c r="R195" i="5"/>
  <c r="S195" i="5"/>
  <c r="T195" i="5"/>
  <c r="U195" i="5"/>
  <c r="V195" i="5"/>
  <c r="W195" i="5"/>
  <c r="X195" i="5"/>
  <c r="Y195" i="5"/>
  <c r="Z195" i="5"/>
  <c r="AB195" i="5"/>
  <c r="AC195" i="5"/>
  <c r="AD195" i="5"/>
  <c r="AE195" i="5"/>
  <c r="AF195" i="5"/>
  <c r="AG195" i="5"/>
  <c r="C194" i="5"/>
  <c r="M194" i="5"/>
  <c r="O194" i="5"/>
  <c r="P194" i="5"/>
  <c r="Q194" i="5"/>
  <c r="R194" i="5"/>
  <c r="S194" i="5"/>
  <c r="T194" i="5"/>
  <c r="U194" i="5"/>
  <c r="V194" i="5"/>
  <c r="W194" i="5"/>
  <c r="X194" i="5"/>
  <c r="Y194" i="5"/>
  <c r="Z194" i="5"/>
  <c r="AB194" i="5"/>
  <c r="AC194" i="5"/>
  <c r="AD194" i="5"/>
  <c r="AE194" i="5"/>
  <c r="AF194" i="5"/>
  <c r="AG194" i="5"/>
  <c r="C192" i="5"/>
  <c r="M192" i="5"/>
  <c r="O192" i="5"/>
  <c r="P192" i="5"/>
  <c r="Q192" i="5"/>
  <c r="R192" i="5"/>
  <c r="S192" i="5"/>
  <c r="T192" i="5"/>
  <c r="U192" i="5"/>
  <c r="V192" i="5"/>
  <c r="W192" i="5"/>
  <c r="X192" i="5"/>
  <c r="Y192" i="5"/>
  <c r="Z192" i="5"/>
  <c r="AB192" i="5"/>
  <c r="AC192" i="5"/>
  <c r="AD192" i="5"/>
  <c r="AE192" i="5"/>
  <c r="AF192" i="5"/>
  <c r="AG192" i="5"/>
  <c r="C191" i="5"/>
  <c r="M191" i="5"/>
  <c r="O191" i="5"/>
  <c r="P191" i="5"/>
  <c r="Q191" i="5"/>
  <c r="R191" i="5"/>
  <c r="S191" i="5"/>
  <c r="T191" i="5"/>
  <c r="U191" i="5"/>
  <c r="V191" i="5"/>
  <c r="W191" i="5"/>
  <c r="X191" i="5"/>
  <c r="Y191" i="5"/>
  <c r="Z191" i="5"/>
  <c r="AB191" i="5"/>
  <c r="AC191" i="5"/>
  <c r="AD191" i="5"/>
  <c r="AE191" i="5"/>
  <c r="AF191" i="5"/>
  <c r="AG191" i="5"/>
  <c r="C190" i="5"/>
  <c r="M190" i="5"/>
  <c r="O190" i="5"/>
  <c r="P190" i="5"/>
  <c r="Q190" i="5"/>
  <c r="R190" i="5"/>
  <c r="S190" i="5"/>
  <c r="T190" i="5"/>
  <c r="U190" i="5"/>
  <c r="V190" i="5"/>
  <c r="W190" i="5"/>
  <c r="X190" i="5"/>
  <c r="Y190" i="5"/>
  <c r="Z190" i="5"/>
  <c r="AB190" i="5"/>
  <c r="AC190" i="5"/>
  <c r="AD190" i="5"/>
  <c r="AE190" i="5"/>
  <c r="AF190" i="5"/>
  <c r="AG190" i="5"/>
  <c r="C189" i="5"/>
  <c r="M189" i="5"/>
  <c r="O189" i="5"/>
  <c r="P189" i="5"/>
  <c r="Q189" i="5"/>
  <c r="R189" i="5"/>
  <c r="S189" i="5"/>
  <c r="T189" i="5"/>
  <c r="U189" i="5"/>
  <c r="V189" i="5"/>
  <c r="W189" i="5"/>
  <c r="X189" i="5"/>
  <c r="Y189" i="5"/>
  <c r="Z189" i="5"/>
  <c r="AB189" i="5"/>
  <c r="AC189" i="5"/>
  <c r="AD189" i="5"/>
  <c r="AE189" i="5"/>
  <c r="AF189" i="5"/>
  <c r="AG189" i="5"/>
  <c r="C188" i="5"/>
  <c r="M188" i="5"/>
  <c r="O188" i="5"/>
  <c r="P188" i="5"/>
  <c r="Q188" i="5"/>
  <c r="R188" i="5"/>
  <c r="S188" i="5"/>
  <c r="T188" i="5"/>
  <c r="U188" i="5"/>
  <c r="V188" i="5"/>
  <c r="W188" i="5"/>
  <c r="X188" i="5"/>
  <c r="Y188" i="5"/>
  <c r="Z188" i="5"/>
  <c r="AB188" i="5"/>
  <c r="AC188" i="5"/>
  <c r="AD188" i="5"/>
  <c r="AE188" i="5"/>
  <c r="AF188" i="5"/>
  <c r="AG188" i="5"/>
  <c r="C187" i="5"/>
  <c r="M187" i="5"/>
  <c r="O187" i="5"/>
  <c r="P187" i="5"/>
  <c r="Q187" i="5"/>
  <c r="R187" i="5"/>
  <c r="S187" i="5"/>
  <c r="T187" i="5"/>
  <c r="U187" i="5"/>
  <c r="V187" i="5"/>
  <c r="W187" i="5"/>
  <c r="X187" i="5"/>
  <c r="Y187" i="5"/>
  <c r="Z187" i="5"/>
  <c r="AB187" i="5"/>
  <c r="AC187" i="5"/>
  <c r="AD187" i="5"/>
  <c r="AE187" i="5"/>
  <c r="AF187" i="5"/>
  <c r="AG187" i="5"/>
  <c r="C174" i="5" l="1"/>
  <c r="M174" i="5"/>
  <c r="O174" i="5"/>
  <c r="P174" i="5"/>
  <c r="Q174" i="5"/>
  <c r="R174" i="5"/>
  <c r="S174" i="5"/>
  <c r="T174" i="5"/>
  <c r="U174" i="5"/>
  <c r="V174" i="5"/>
  <c r="W174" i="5"/>
  <c r="X174" i="5"/>
  <c r="Y174" i="5"/>
  <c r="Z174" i="5"/>
  <c r="AB174" i="5"/>
  <c r="AC174" i="5"/>
  <c r="AD174" i="5"/>
  <c r="AE174" i="5"/>
  <c r="AF174" i="5"/>
  <c r="AG174" i="5"/>
  <c r="C184" i="5"/>
  <c r="M184" i="5"/>
  <c r="O184" i="5"/>
  <c r="P184" i="5"/>
  <c r="Q184" i="5"/>
  <c r="R184" i="5"/>
  <c r="S184" i="5"/>
  <c r="T184" i="5"/>
  <c r="U184" i="5"/>
  <c r="V184" i="5"/>
  <c r="W184" i="5"/>
  <c r="X184" i="5"/>
  <c r="Y184" i="5"/>
  <c r="Z184" i="5"/>
  <c r="AB184" i="5"/>
  <c r="AC184" i="5"/>
  <c r="AD184" i="5"/>
  <c r="AE184" i="5"/>
  <c r="AF184" i="5"/>
  <c r="AG184" i="5"/>
  <c r="C186" i="5"/>
  <c r="M186" i="5"/>
  <c r="O186" i="5"/>
  <c r="P186" i="5"/>
  <c r="Q186" i="5"/>
  <c r="R186" i="5"/>
  <c r="S186" i="5"/>
  <c r="T186" i="5"/>
  <c r="U186" i="5"/>
  <c r="V186" i="5"/>
  <c r="W186" i="5"/>
  <c r="X186" i="5"/>
  <c r="Y186" i="5"/>
  <c r="Z186" i="5"/>
  <c r="AB186" i="5"/>
  <c r="AC186" i="5"/>
  <c r="AD186" i="5"/>
  <c r="AE186" i="5"/>
  <c r="AF186" i="5"/>
  <c r="AG186" i="5"/>
  <c r="C185" i="5"/>
  <c r="M185" i="5"/>
  <c r="O185" i="5"/>
  <c r="P185" i="5"/>
  <c r="Q185" i="5"/>
  <c r="R185" i="5"/>
  <c r="S185" i="5"/>
  <c r="T185" i="5"/>
  <c r="U185" i="5"/>
  <c r="V185" i="5"/>
  <c r="W185" i="5"/>
  <c r="X185" i="5"/>
  <c r="Y185" i="5"/>
  <c r="Z185" i="5"/>
  <c r="AB185" i="5"/>
  <c r="AC185" i="5"/>
  <c r="AD185" i="5"/>
  <c r="AE185" i="5"/>
  <c r="AF185" i="5"/>
  <c r="AG185" i="5"/>
  <c r="C183" i="5"/>
  <c r="M183" i="5"/>
  <c r="O183" i="5"/>
  <c r="P183" i="5"/>
  <c r="Q183" i="5"/>
  <c r="R183" i="5"/>
  <c r="S183" i="5"/>
  <c r="T183" i="5"/>
  <c r="U183" i="5"/>
  <c r="V183" i="5"/>
  <c r="W183" i="5"/>
  <c r="X183" i="5"/>
  <c r="Y183" i="5"/>
  <c r="Z183" i="5"/>
  <c r="AB183" i="5"/>
  <c r="AC183" i="5"/>
  <c r="AD183" i="5"/>
  <c r="AE183" i="5"/>
  <c r="AF183" i="5"/>
  <c r="AG183" i="5"/>
  <c r="C181" i="5"/>
  <c r="M181" i="5"/>
  <c r="O181" i="5"/>
  <c r="P181" i="5"/>
  <c r="Q181" i="5"/>
  <c r="R181" i="5"/>
  <c r="S181" i="5"/>
  <c r="T181" i="5"/>
  <c r="U181" i="5"/>
  <c r="V181" i="5"/>
  <c r="W181" i="5"/>
  <c r="X181" i="5"/>
  <c r="Y181" i="5"/>
  <c r="Z181" i="5"/>
  <c r="AB181" i="5"/>
  <c r="AC181" i="5"/>
  <c r="AD181" i="5"/>
  <c r="AE181" i="5"/>
  <c r="AF181" i="5"/>
  <c r="AG181" i="5"/>
  <c r="C180" i="5"/>
  <c r="M180" i="5"/>
  <c r="O180" i="5"/>
  <c r="P180" i="5"/>
  <c r="Q180" i="5"/>
  <c r="R180" i="5"/>
  <c r="S180" i="5"/>
  <c r="T180" i="5"/>
  <c r="U180" i="5"/>
  <c r="V180" i="5"/>
  <c r="W180" i="5"/>
  <c r="X180" i="5"/>
  <c r="Y180" i="5"/>
  <c r="Z180" i="5"/>
  <c r="AB180" i="5"/>
  <c r="AC180" i="5"/>
  <c r="AD180" i="5"/>
  <c r="AE180" i="5"/>
  <c r="AF180" i="5"/>
  <c r="AG180" i="5"/>
  <c r="C179" i="5"/>
  <c r="M179" i="5"/>
  <c r="O179" i="5"/>
  <c r="P179" i="5"/>
  <c r="Q179" i="5"/>
  <c r="R179" i="5"/>
  <c r="S179" i="5"/>
  <c r="T179" i="5"/>
  <c r="U179" i="5"/>
  <c r="V179" i="5"/>
  <c r="W179" i="5"/>
  <c r="X179" i="5"/>
  <c r="Y179" i="5"/>
  <c r="Z179" i="5"/>
  <c r="AB179" i="5"/>
  <c r="AC179" i="5"/>
  <c r="AD179" i="5"/>
  <c r="AE179" i="5"/>
  <c r="AF179" i="5"/>
  <c r="AG179" i="5"/>
  <c r="C178" i="5"/>
  <c r="M178" i="5"/>
  <c r="O178" i="5"/>
  <c r="P178" i="5"/>
  <c r="Q178" i="5"/>
  <c r="R178" i="5"/>
  <c r="S178" i="5"/>
  <c r="T178" i="5"/>
  <c r="U178" i="5"/>
  <c r="V178" i="5"/>
  <c r="W178" i="5"/>
  <c r="X178" i="5"/>
  <c r="Y178" i="5"/>
  <c r="Z178" i="5"/>
  <c r="AB178" i="5"/>
  <c r="AC178" i="5"/>
  <c r="AD178" i="5"/>
  <c r="AE178" i="5"/>
  <c r="AF178" i="5"/>
  <c r="AG178" i="5"/>
  <c r="C177" i="5"/>
  <c r="M177" i="5"/>
  <c r="O177" i="5"/>
  <c r="P177" i="5"/>
  <c r="Q177" i="5"/>
  <c r="R177" i="5"/>
  <c r="S177" i="5"/>
  <c r="T177" i="5"/>
  <c r="U177" i="5"/>
  <c r="V177" i="5"/>
  <c r="W177" i="5"/>
  <c r="X177" i="5"/>
  <c r="Y177" i="5"/>
  <c r="Z177" i="5"/>
  <c r="AB177" i="5"/>
  <c r="AC177" i="5"/>
  <c r="AD177" i="5"/>
  <c r="AE177" i="5"/>
  <c r="AF177" i="5"/>
  <c r="AG177" i="5"/>
  <c r="C176" i="5"/>
  <c r="M176" i="5"/>
  <c r="O176" i="5"/>
  <c r="P176" i="5"/>
  <c r="Q176" i="5"/>
  <c r="R176" i="5"/>
  <c r="S176" i="5"/>
  <c r="T176" i="5"/>
  <c r="U176" i="5"/>
  <c r="V176" i="5"/>
  <c r="W176" i="5"/>
  <c r="X176" i="5"/>
  <c r="Y176" i="5"/>
  <c r="Z176" i="5"/>
  <c r="AB176" i="5"/>
  <c r="AC176" i="5"/>
  <c r="AD176" i="5"/>
  <c r="AE176" i="5"/>
  <c r="AF176" i="5"/>
  <c r="AG176" i="5"/>
  <c r="C175" i="5"/>
  <c r="M175" i="5"/>
  <c r="O175" i="5"/>
  <c r="P175" i="5"/>
  <c r="Q175" i="5"/>
  <c r="R175" i="5"/>
  <c r="S175" i="5"/>
  <c r="T175" i="5"/>
  <c r="U175" i="5"/>
  <c r="V175" i="5"/>
  <c r="W175" i="5"/>
  <c r="X175" i="5"/>
  <c r="Y175" i="5"/>
  <c r="Z175" i="5"/>
  <c r="AB175" i="5"/>
  <c r="AC175" i="5"/>
  <c r="AD175" i="5"/>
  <c r="AE175" i="5"/>
  <c r="AF175" i="5"/>
  <c r="AG175" i="5"/>
  <c r="C173" i="5"/>
  <c r="M173" i="5"/>
  <c r="O173" i="5"/>
  <c r="P173" i="5"/>
  <c r="Q173" i="5"/>
  <c r="R173" i="5"/>
  <c r="S173" i="5"/>
  <c r="T173" i="5"/>
  <c r="U173" i="5"/>
  <c r="V173" i="5"/>
  <c r="W173" i="5"/>
  <c r="X173" i="5"/>
  <c r="Y173" i="5"/>
  <c r="Z173" i="5"/>
  <c r="AB173" i="5"/>
  <c r="AC173" i="5"/>
  <c r="AD173" i="5"/>
  <c r="AE173" i="5"/>
  <c r="AF173" i="5"/>
  <c r="AG173" i="5"/>
  <c r="C172" i="5"/>
  <c r="M172" i="5"/>
  <c r="O172" i="5"/>
  <c r="P172" i="5"/>
  <c r="Q172" i="5"/>
  <c r="R172" i="5"/>
  <c r="S172" i="5"/>
  <c r="T172" i="5"/>
  <c r="U172" i="5"/>
  <c r="V172" i="5"/>
  <c r="W172" i="5"/>
  <c r="X172" i="5"/>
  <c r="Y172" i="5"/>
  <c r="Z172" i="5"/>
  <c r="AB172" i="5"/>
  <c r="AC172" i="5"/>
  <c r="AD172" i="5"/>
  <c r="AE172" i="5"/>
  <c r="AF172" i="5"/>
  <c r="AG172" i="5"/>
  <c r="C171" i="5"/>
  <c r="M171" i="5"/>
  <c r="O171" i="5"/>
  <c r="P171" i="5"/>
  <c r="Q171" i="5"/>
  <c r="R171" i="5"/>
  <c r="S171" i="5"/>
  <c r="T171" i="5"/>
  <c r="U171" i="5"/>
  <c r="V171" i="5"/>
  <c r="W171" i="5"/>
  <c r="X171" i="5"/>
  <c r="Y171" i="5"/>
  <c r="Z171" i="5"/>
  <c r="AB171" i="5"/>
  <c r="AC171" i="5"/>
  <c r="AD171" i="5"/>
  <c r="AE171" i="5"/>
  <c r="AF171" i="5"/>
  <c r="AG171" i="5"/>
  <c r="C170" i="5"/>
  <c r="M170" i="5"/>
  <c r="O170" i="5"/>
  <c r="P170" i="5"/>
  <c r="Q170" i="5"/>
  <c r="R170" i="5"/>
  <c r="S170" i="5"/>
  <c r="T170" i="5"/>
  <c r="U170" i="5"/>
  <c r="V170" i="5"/>
  <c r="W170" i="5"/>
  <c r="X170" i="5"/>
  <c r="Y170" i="5"/>
  <c r="Z170" i="5"/>
  <c r="AB170" i="5"/>
  <c r="AC170" i="5"/>
  <c r="AD170" i="5"/>
  <c r="AE170" i="5"/>
  <c r="AF170" i="5"/>
  <c r="AG170" i="5"/>
  <c r="C167" i="5" l="1"/>
  <c r="C168" i="5"/>
  <c r="C169" i="5"/>
  <c r="M169" i="5"/>
  <c r="O169" i="5"/>
  <c r="P169" i="5"/>
  <c r="Q169" i="5"/>
  <c r="R169" i="5"/>
  <c r="S169" i="5"/>
  <c r="T169" i="5"/>
  <c r="U169" i="5"/>
  <c r="V169" i="5"/>
  <c r="W169" i="5"/>
  <c r="X169" i="5"/>
  <c r="Y169" i="5"/>
  <c r="Z169" i="5"/>
  <c r="AB169" i="5"/>
  <c r="AC169" i="5"/>
  <c r="AD169" i="5"/>
  <c r="AE169" i="5"/>
  <c r="AF169" i="5"/>
  <c r="AG169" i="5"/>
  <c r="M168" i="5"/>
  <c r="O168" i="5"/>
  <c r="P168" i="5"/>
  <c r="Q168" i="5"/>
  <c r="R168" i="5"/>
  <c r="S168" i="5"/>
  <c r="T168" i="5"/>
  <c r="U168" i="5"/>
  <c r="V168" i="5"/>
  <c r="W168" i="5"/>
  <c r="X168" i="5"/>
  <c r="Y168" i="5"/>
  <c r="Z168" i="5"/>
  <c r="AB168" i="5"/>
  <c r="AC168" i="5"/>
  <c r="AD168" i="5"/>
  <c r="AE168" i="5"/>
  <c r="AF168" i="5"/>
  <c r="AG168" i="5"/>
  <c r="M167" i="5"/>
  <c r="O167" i="5"/>
  <c r="P167" i="5"/>
  <c r="Q167" i="5"/>
  <c r="R167" i="5"/>
  <c r="S167" i="5"/>
  <c r="T167" i="5"/>
  <c r="U167" i="5"/>
  <c r="V167" i="5"/>
  <c r="W167" i="5"/>
  <c r="X167" i="5"/>
  <c r="Y167" i="5"/>
  <c r="Z167" i="5"/>
  <c r="AB167" i="5"/>
  <c r="AC167" i="5"/>
  <c r="AD167" i="5"/>
  <c r="AE167" i="5"/>
  <c r="AF167" i="5"/>
  <c r="AG167" i="5"/>
  <c r="C164" i="5"/>
  <c r="C165" i="5"/>
  <c r="C166" i="5"/>
  <c r="M166" i="5"/>
  <c r="O166" i="5"/>
  <c r="P166" i="5"/>
  <c r="Q166" i="5"/>
  <c r="R166" i="5"/>
  <c r="S166" i="5"/>
  <c r="T166" i="5"/>
  <c r="U166" i="5"/>
  <c r="V166" i="5"/>
  <c r="W166" i="5"/>
  <c r="X166" i="5"/>
  <c r="Y166" i="5"/>
  <c r="Z166" i="5"/>
  <c r="AB166" i="5"/>
  <c r="AC166" i="5"/>
  <c r="AD166" i="5"/>
  <c r="AE166" i="5"/>
  <c r="AF166" i="5"/>
  <c r="AG166" i="5"/>
  <c r="M165" i="5"/>
  <c r="O165" i="5"/>
  <c r="P165" i="5"/>
  <c r="Q165" i="5"/>
  <c r="R165" i="5"/>
  <c r="S165" i="5"/>
  <c r="T165" i="5"/>
  <c r="U165" i="5"/>
  <c r="V165" i="5"/>
  <c r="W165" i="5"/>
  <c r="X165" i="5"/>
  <c r="Y165" i="5"/>
  <c r="Z165" i="5"/>
  <c r="AB165" i="5"/>
  <c r="AC165" i="5"/>
  <c r="AD165" i="5"/>
  <c r="AE165" i="5"/>
  <c r="AF165" i="5"/>
  <c r="AG165" i="5"/>
  <c r="C159" i="5"/>
  <c r="C160" i="5"/>
  <c r="C161" i="5"/>
  <c r="C162" i="5"/>
  <c r="C163" i="5"/>
  <c r="M164" i="5"/>
  <c r="O164" i="5"/>
  <c r="P164" i="5"/>
  <c r="Q164" i="5"/>
  <c r="R164" i="5"/>
  <c r="S164" i="5"/>
  <c r="T164" i="5"/>
  <c r="U164" i="5"/>
  <c r="V164" i="5"/>
  <c r="W164" i="5"/>
  <c r="X164" i="5"/>
  <c r="Y164" i="5"/>
  <c r="Z164" i="5"/>
  <c r="AB164" i="5"/>
  <c r="AC164" i="5"/>
  <c r="AD164" i="5"/>
  <c r="AE164" i="5"/>
  <c r="AF164" i="5"/>
  <c r="AG164" i="5"/>
  <c r="M163" i="5"/>
  <c r="O163" i="5"/>
  <c r="P163" i="5"/>
  <c r="Q163" i="5"/>
  <c r="R163" i="5"/>
  <c r="S163" i="5"/>
  <c r="T163" i="5"/>
  <c r="U163" i="5"/>
  <c r="V163" i="5"/>
  <c r="W163" i="5"/>
  <c r="X163" i="5"/>
  <c r="Y163" i="5"/>
  <c r="Z163" i="5"/>
  <c r="AB163" i="5"/>
  <c r="AC163" i="5"/>
  <c r="AD163" i="5"/>
  <c r="AE163" i="5"/>
  <c r="AF163" i="5"/>
  <c r="AG163" i="5"/>
  <c r="M162" i="5"/>
  <c r="O162" i="5"/>
  <c r="P162" i="5"/>
  <c r="Q162" i="5"/>
  <c r="R162" i="5"/>
  <c r="S162" i="5"/>
  <c r="T162" i="5"/>
  <c r="U162" i="5"/>
  <c r="V162" i="5"/>
  <c r="W162" i="5"/>
  <c r="X162" i="5"/>
  <c r="Y162" i="5"/>
  <c r="Z162" i="5"/>
  <c r="AB162" i="5"/>
  <c r="AC162" i="5"/>
  <c r="AD162" i="5"/>
  <c r="AE162" i="5"/>
  <c r="AF162" i="5"/>
  <c r="AG162" i="5"/>
  <c r="M161" i="5"/>
  <c r="O161" i="5"/>
  <c r="P161" i="5"/>
  <c r="Q161" i="5"/>
  <c r="R161" i="5"/>
  <c r="S161" i="5"/>
  <c r="T161" i="5"/>
  <c r="U161" i="5"/>
  <c r="V161" i="5"/>
  <c r="W161" i="5"/>
  <c r="X161" i="5"/>
  <c r="Y161" i="5"/>
  <c r="Z161" i="5"/>
  <c r="AB161" i="5"/>
  <c r="AC161" i="5"/>
  <c r="AD161" i="5"/>
  <c r="AE161" i="5"/>
  <c r="AF161" i="5"/>
  <c r="AG161" i="5"/>
  <c r="M160" i="5"/>
  <c r="O160" i="5"/>
  <c r="P160" i="5"/>
  <c r="Q160" i="5"/>
  <c r="R160" i="5"/>
  <c r="S160" i="5"/>
  <c r="T160" i="5"/>
  <c r="U160" i="5"/>
  <c r="V160" i="5"/>
  <c r="W160" i="5"/>
  <c r="X160" i="5"/>
  <c r="Y160" i="5"/>
  <c r="Z160" i="5"/>
  <c r="AB160" i="5"/>
  <c r="AC160" i="5"/>
  <c r="AD160" i="5"/>
  <c r="AE160" i="5"/>
  <c r="AF160" i="5"/>
  <c r="AG160" i="5"/>
  <c r="C157" i="5" l="1"/>
  <c r="C158" i="5"/>
  <c r="M157" i="5"/>
  <c r="M158" i="5"/>
  <c r="M159" i="5"/>
  <c r="O157" i="5"/>
  <c r="O158" i="5"/>
  <c r="O159" i="5"/>
  <c r="P157" i="5"/>
  <c r="P158" i="5"/>
  <c r="P159" i="5"/>
  <c r="Q157" i="5"/>
  <c r="Q158" i="5"/>
  <c r="Q159" i="5"/>
  <c r="R157" i="5"/>
  <c r="R158" i="5"/>
  <c r="R159" i="5"/>
  <c r="S157" i="5"/>
  <c r="S158" i="5"/>
  <c r="S159" i="5"/>
  <c r="T157" i="5"/>
  <c r="T158" i="5"/>
  <c r="T159" i="5"/>
  <c r="U157" i="5"/>
  <c r="U158" i="5"/>
  <c r="U159" i="5"/>
  <c r="V157" i="5"/>
  <c r="V158" i="5"/>
  <c r="V159" i="5"/>
  <c r="W157" i="5"/>
  <c r="W158" i="5"/>
  <c r="W159" i="5"/>
  <c r="X157" i="5"/>
  <c r="X158" i="5"/>
  <c r="X159" i="5"/>
  <c r="Y157" i="5"/>
  <c r="Y158" i="5"/>
  <c r="Y159" i="5"/>
  <c r="Z157" i="5"/>
  <c r="Z158" i="5"/>
  <c r="Z159" i="5"/>
  <c r="AB157" i="5"/>
  <c r="AB158" i="5"/>
  <c r="AB159" i="5"/>
  <c r="AC157" i="5"/>
  <c r="AC158" i="5"/>
  <c r="AC159" i="5"/>
  <c r="AD157" i="5"/>
  <c r="AD158" i="5"/>
  <c r="AD159" i="5"/>
  <c r="AE157" i="5"/>
  <c r="AE158" i="5"/>
  <c r="AE159" i="5"/>
  <c r="AF157" i="5"/>
  <c r="AF158" i="5"/>
  <c r="AF159" i="5"/>
  <c r="AG157" i="5"/>
  <c r="AG158" i="5"/>
  <c r="AG159" i="5"/>
  <c r="C156" i="5"/>
  <c r="M156" i="5"/>
  <c r="O156" i="5"/>
  <c r="P156" i="5"/>
  <c r="Q156" i="5"/>
  <c r="R156" i="5"/>
  <c r="S156" i="5"/>
  <c r="T156" i="5"/>
  <c r="U156" i="5"/>
  <c r="V156" i="5"/>
  <c r="W156" i="5"/>
  <c r="X156" i="5"/>
  <c r="Y156" i="5"/>
  <c r="Z156" i="5"/>
  <c r="AB156" i="5"/>
  <c r="AC156" i="5"/>
  <c r="AD156" i="5"/>
  <c r="AE156" i="5"/>
  <c r="AF156" i="5"/>
  <c r="AG156" i="5"/>
  <c r="C155" i="5"/>
  <c r="M155" i="5"/>
  <c r="O155" i="5"/>
  <c r="P155" i="5"/>
  <c r="Q155" i="5"/>
  <c r="R155" i="5"/>
  <c r="S155" i="5"/>
  <c r="T155" i="5"/>
  <c r="U155" i="5"/>
  <c r="V155" i="5"/>
  <c r="W155" i="5"/>
  <c r="X155" i="5"/>
  <c r="Y155" i="5"/>
  <c r="Z155" i="5"/>
  <c r="AB155" i="5"/>
  <c r="AC155" i="5"/>
  <c r="AD155" i="5"/>
  <c r="AE155" i="5"/>
  <c r="AF155" i="5"/>
  <c r="AG155" i="5"/>
  <c r="C154" i="5" l="1"/>
  <c r="M154" i="5"/>
  <c r="O154" i="5"/>
  <c r="P154" i="5"/>
  <c r="Q154" i="5"/>
  <c r="R154" i="5"/>
  <c r="S154" i="5"/>
  <c r="T154" i="5"/>
  <c r="U154" i="5"/>
  <c r="V154" i="5"/>
  <c r="W154" i="5"/>
  <c r="X154" i="5"/>
  <c r="Y154" i="5"/>
  <c r="Z154" i="5"/>
  <c r="AB154" i="5"/>
  <c r="AC154" i="5"/>
  <c r="AD154" i="5"/>
  <c r="AE154" i="5"/>
  <c r="AF154" i="5"/>
  <c r="AG154" i="5"/>
  <c r="C153" i="5"/>
  <c r="M153" i="5"/>
  <c r="O153" i="5"/>
  <c r="P153" i="5"/>
  <c r="Q153" i="5"/>
  <c r="R153" i="5"/>
  <c r="S153" i="5"/>
  <c r="T153" i="5"/>
  <c r="U153" i="5"/>
  <c r="V153" i="5"/>
  <c r="W153" i="5"/>
  <c r="X153" i="5"/>
  <c r="Y153" i="5"/>
  <c r="Z153" i="5"/>
  <c r="AB153" i="5"/>
  <c r="AC153" i="5"/>
  <c r="AD153" i="5"/>
  <c r="AE153" i="5"/>
  <c r="AF153" i="5"/>
  <c r="AG153" i="5"/>
  <c r="C152" i="5"/>
  <c r="M152" i="5"/>
  <c r="O152" i="5"/>
  <c r="P152" i="5"/>
  <c r="Q152" i="5"/>
  <c r="R152" i="5"/>
  <c r="S152" i="5"/>
  <c r="T152" i="5"/>
  <c r="U152" i="5"/>
  <c r="V152" i="5"/>
  <c r="W152" i="5"/>
  <c r="X152" i="5"/>
  <c r="Y152" i="5"/>
  <c r="Z152" i="5"/>
  <c r="AB152" i="5"/>
  <c r="AC152" i="5"/>
  <c r="AD152" i="5"/>
  <c r="AE152" i="5"/>
  <c r="AF152" i="5"/>
  <c r="AG152" i="5"/>
  <c r="C151" i="5"/>
  <c r="M151" i="5"/>
  <c r="O151" i="5"/>
  <c r="P151" i="5"/>
  <c r="Q151" i="5"/>
  <c r="R151" i="5"/>
  <c r="S151" i="5"/>
  <c r="T151" i="5"/>
  <c r="U151" i="5"/>
  <c r="V151" i="5"/>
  <c r="W151" i="5"/>
  <c r="X151" i="5"/>
  <c r="Y151" i="5"/>
  <c r="Z151" i="5"/>
  <c r="AB151" i="5"/>
  <c r="AC151" i="5"/>
  <c r="AD151" i="5"/>
  <c r="AE151" i="5"/>
  <c r="AF151" i="5"/>
  <c r="AG151" i="5"/>
  <c r="C150" i="5"/>
  <c r="M150" i="5"/>
  <c r="O150" i="5"/>
  <c r="P150" i="5"/>
  <c r="Q150" i="5"/>
  <c r="R150" i="5"/>
  <c r="S150" i="5"/>
  <c r="T150" i="5"/>
  <c r="U150" i="5"/>
  <c r="V150" i="5"/>
  <c r="W150" i="5"/>
  <c r="X150" i="5"/>
  <c r="Y150" i="5"/>
  <c r="Z150" i="5"/>
  <c r="AB150" i="5"/>
  <c r="AC150" i="5"/>
  <c r="AD150" i="5"/>
  <c r="AE150" i="5"/>
  <c r="AF150" i="5"/>
  <c r="AG150" i="5"/>
  <c r="C149" i="5"/>
  <c r="M149" i="5"/>
  <c r="O149" i="5"/>
  <c r="P149" i="5"/>
  <c r="Q149" i="5"/>
  <c r="R149" i="5"/>
  <c r="S149" i="5"/>
  <c r="T149" i="5"/>
  <c r="U149" i="5"/>
  <c r="V149" i="5"/>
  <c r="W149" i="5"/>
  <c r="X149" i="5"/>
  <c r="Y149" i="5"/>
  <c r="Z149" i="5"/>
  <c r="AB149" i="5"/>
  <c r="AC149" i="5"/>
  <c r="AD149" i="5"/>
  <c r="AE149" i="5"/>
  <c r="AF149" i="5"/>
  <c r="AG149" i="5"/>
  <c r="C148" i="5"/>
  <c r="M148" i="5"/>
  <c r="O148" i="5"/>
  <c r="P148" i="5"/>
  <c r="Q148" i="5"/>
  <c r="R148" i="5"/>
  <c r="S148" i="5"/>
  <c r="T148" i="5"/>
  <c r="U148" i="5"/>
  <c r="V148" i="5"/>
  <c r="W148" i="5"/>
  <c r="X148" i="5"/>
  <c r="Y148" i="5"/>
  <c r="Z148" i="5"/>
  <c r="AB148" i="5"/>
  <c r="AC148" i="5"/>
  <c r="AD148" i="5"/>
  <c r="AE148" i="5"/>
  <c r="AF148" i="5"/>
  <c r="AG148" i="5"/>
  <c r="C147" i="5"/>
  <c r="M147" i="5"/>
  <c r="O147" i="5"/>
  <c r="P147" i="5"/>
  <c r="Q147" i="5"/>
  <c r="R147" i="5"/>
  <c r="S147" i="5"/>
  <c r="T147" i="5"/>
  <c r="U147" i="5"/>
  <c r="V147" i="5"/>
  <c r="W147" i="5"/>
  <c r="X147" i="5"/>
  <c r="Y147" i="5"/>
  <c r="Z147" i="5"/>
  <c r="AB147" i="5"/>
  <c r="AC147" i="5"/>
  <c r="AD147" i="5"/>
  <c r="AE147" i="5"/>
  <c r="AF147" i="5"/>
  <c r="AG147" i="5"/>
  <c r="C146" i="5"/>
  <c r="M146" i="5"/>
  <c r="O146" i="5"/>
  <c r="P146" i="5"/>
  <c r="Q146" i="5"/>
  <c r="R146" i="5"/>
  <c r="S146" i="5"/>
  <c r="T146" i="5"/>
  <c r="U146" i="5"/>
  <c r="V146" i="5"/>
  <c r="W146" i="5"/>
  <c r="X146" i="5"/>
  <c r="Y146" i="5"/>
  <c r="Z146" i="5"/>
  <c r="AB146" i="5"/>
  <c r="AC146" i="5"/>
  <c r="AD146" i="5"/>
  <c r="AE146" i="5"/>
  <c r="AF146" i="5"/>
  <c r="AG146" i="5"/>
  <c r="C145" i="5"/>
  <c r="M145" i="5"/>
  <c r="O145" i="5"/>
  <c r="P145" i="5"/>
  <c r="Q145" i="5"/>
  <c r="R145" i="5"/>
  <c r="S145" i="5"/>
  <c r="T145" i="5"/>
  <c r="U145" i="5"/>
  <c r="V145" i="5"/>
  <c r="W145" i="5"/>
  <c r="X145" i="5"/>
  <c r="Y145" i="5"/>
  <c r="Z145" i="5"/>
  <c r="AB145" i="5"/>
  <c r="AC145" i="5"/>
  <c r="AD145" i="5"/>
  <c r="AE145" i="5"/>
  <c r="AF145" i="5"/>
  <c r="AG145" i="5"/>
  <c r="C144" i="5"/>
  <c r="M144" i="5"/>
  <c r="O144" i="5"/>
  <c r="P144" i="5"/>
  <c r="Q144" i="5"/>
  <c r="R144" i="5"/>
  <c r="S144" i="5"/>
  <c r="T144" i="5"/>
  <c r="U144" i="5"/>
  <c r="V144" i="5"/>
  <c r="W144" i="5"/>
  <c r="X144" i="5"/>
  <c r="Y144" i="5"/>
  <c r="Z144" i="5"/>
  <c r="AB144" i="5"/>
  <c r="AC144" i="5"/>
  <c r="AD144" i="5"/>
  <c r="AE144" i="5"/>
  <c r="AF144" i="5"/>
  <c r="AG144" i="5"/>
  <c r="C143" i="5"/>
  <c r="M143" i="5"/>
  <c r="O143" i="5"/>
  <c r="P143" i="5"/>
  <c r="Q143" i="5"/>
  <c r="R143" i="5"/>
  <c r="S143" i="5"/>
  <c r="T143" i="5"/>
  <c r="U143" i="5"/>
  <c r="V143" i="5"/>
  <c r="W143" i="5"/>
  <c r="X143" i="5"/>
  <c r="Y143" i="5"/>
  <c r="Z143" i="5"/>
  <c r="AB143" i="5"/>
  <c r="AC143" i="5"/>
  <c r="AD143" i="5"/>
  <c r="AE143" i="5"/>
  <c r="AF143" i="5"/>
  <c r="AG143" i="5"/>
  <c r="C142" i="5"/>
  <c r="M142" i="5"/>
  <c r="O142" i="5"/>
  <c r="P142" i="5"/>
  <c r="Q142" i="5"/>
  <c r="R142" i="5"/>
  <c r="S142" i="5"/>
  <c r="T142" i="5"/>
  <c r="U142" i="5"/>
  <c r="V142" i="5"/>
  <c r="W142" i="5"/>
  <c r="X142" i="5"/>
  <c r="Y142" i="5"/>
  <c r="Z142" i="5"/>
  <c r="AB142" i="5"/>
  <c r="AC142" i="5"/>
  <c r="AD142" i="5"/>
  <c r="AE142" i="5"/>
  <c r="AF142" i="5"/>
  <c r="AG142" i="5"/>
  <c r="C141" i="5"/>
  <c r="M141" i="5"/>
  <c r="O141" i="5"/>
  <c r="P141" i="5"/>
  <c r="Q141" i="5"/>
  <c r="R141" i="5"/>
  <c r="S141" i="5"/>
  <c r="T141" i="5"/>
  <c r="U141" i="5"/>
  <c r="V141" i="5"/>
  <c r="W141" i="5"/>
  <c r="X141" i="5"/>
  <c r="Y141" i="5"/>
  <c r="Z141" i="5"/>
  <c r="AB141" i="5"/>
  <c r="AC141" i="5"/>
  <c r="AD141" i="5"/>
  <c r="AE141" i="5"/>
  <c r="AF141" i="5"/>
  <c r="AG141" i="5"/>
  <c r="C140" i="5"/>
  <c r="M140" i="5"/>
  <c r="O140" i="5"/>
  <c r="P140" i="5"/>
  <c r="Q140" i="5"/>
  <c r="R140" i="5"/>
  <c r="S140" i="5"/>
  <c r="T140" i="5"/>
  <c r="U140" i="5"/>
  <c r="V140" i="5"/>
  <c r="W140" i="5"/>
  <c r="X140" i="5"/>
  <c r="Y140" i="5"/>
  <c r="Z140" i="5"/>
  <c r="AB140" i="5"/>
  <c r="AC140" i="5"/>
  <c r="AD140" i="5"/>
  <c r="AE140" i="5"/>
  <c r="AF140" i="5"/>
  <c r="AG140" i="5"/>
  <c r="C139" i="5"/>
  <c r="M139" i="5"/>
  <c r="O139" i="5"/>
  <c r="P139" i="5"/>
  <c r="Q139" i="5"/>
  <c r="R139" i="5"/>
  <c r="S139" i="5"/>
  <c r="T139" i="5"/>
  <c r="U139" i="5"/>
  <c r="V139" i="5"/>
  <c r="W139" i="5"/>
  <c r="X139" i="5"/>
  <c r="Y139" i="5"/>
  <c r="Z139" i="5"/>
  <c r="AB139" i="5"/>
  <c r="AC139" i="5"/>
  <c r="AD139" i="5"/>
  <c r="AE139" i="5"/>
  <c r="AF139" i="5"/>
  <c r="AG139" i="5"/>
  <c r="C138" i="5"/>
  <c r="M138" i="5"/>
  <c r="O138" i="5"/>
  <c r="P138" i="5"/>
  <c r="Q138" i="5"/>
  <c r="R138" i="5"/>
  <c r="S138" i="5"/>
  <c r="T138" i="5"/>
  <c r="U138" i="5"/>
  <c r="V138" i="5"/>
  <c r="W138" i="5"/>
  <c r="X138" i="5"/>
  <c r="Y138" i="5"/>
  <c r="Z138" i="5"/>
  <c r="AB138" i="5"/>
  <c r="AC138" i="5"/>
  <c r="AD138" i="5"/>
  <c r="AE138" i="5"/>
  <c r="AF138" i="5"/>
  <c r="AG138" i="5"/>
  <c r="C137" i="5"/>
  <c r="M137" i="5"/>
  <c r="O137" i="5"/>
  <c r="P137" i="5"/>
  <c r="Q137" i="5"/>
  <c r="R137" i="5"/>
  <c r="S137" i="5"/>
  <c r="T137" i="5"/>
  <c r="U137" i="5"/>
  <c r="V137" i="5"/>
  <c r="W137" i="5"/>
  <c r="X137" i="5"/>
  <c r="Y137" i="5"/>
  <c r="Z137" i="5"/>
  <c r="AB137" i="5"/>
  <c r="AC137" i="5"/>
  <c r="AD137" i="5"/>
  <c r="AE137" i="5"/>
  <c r="AF137" i="5"/>
  <c r="AG137" i="5"/>
  <c r="C136" i="5" l="1"/>
  <c r="M136" i="5"/>
  <c r="O136" i="5"/>
  <c r="P136" i="5"/>
  <c r="Q136" i="5"/>
  <c r="R136" i="5"/>
  <c r="S136" i="5"/>
  <c r="T136" i="5"/>
  <c r="U136" i="5"/>
  <c r="V136" i="5"/>
  <c r="W136" i="5"/>
  <c r="X136" i="5"/>
  <c r="Y136" i="5"/>
  <c r="Z136" i="5"/>
  <c r="AB136" i="5"/>
  <c r="AC136" i="5"/>
  <c r="AD136" i="5"/>
  <c r="AE136" i="5"/>
  <c r="AF136" i="5"/>
  <c r="AG136" i="5"/>
  <c r="C135" i="5"/>
  <c r="M135" i="5"/>
  <c r="O135" i="5"/>
  <c r="P135" i="5"/>
  <c r="Q135" i="5"/>
  <c r="R135" i="5"/>
  <c r="S135" i="5"/>
  <c r="T135" i="5"/>
  <c r="U135" i="5"/>
  <c r="V135" i="5"/>
  <c r="W135" i="5"/>
  <c r="X135" i="5"/>
  <c r="Y135" i="5"/>
  <c r="Z135" i="5"/>
  <c r="AB135" i="5"/>
  <c r="AC135" i="5"/>
  <c r="AD135" i="5"/>
  <c r="AE135" i="5"/>
  <c r="AF135" i="5"/>
  <c r="AG135" i="5"/>
  <c r="C134" i="5"/>
  <c r="M134" i="5"/>
  <c r="O134" i="5"/>
  <c r="P134" i="5"/>
  <c r="Q134" i="5"/>
  <c r="R134" i="5"/>
  <c r="S134" i="5"/>
  <c r="T134" i="5"/>
  <c r="U134" i="5"/>
  <c r="V134" i="5"/>
  <c r="W134" i="5"/>
  <c r="X134" i="5"/>
  <c r="Y134" i="5"/>
  <c r="Z134" i="5"/>
  <c r="AB134" i="5"/>
  <c r="AC134" i="5"/>
  <c r="AD134" i="5"/>
  <c r="AE134" i="5"/>
  <c r="AF134" i="5"/>
  <c r="AG134" i="5"/>
  <c r="C133" i="5"/>
  <c r="M133" i="5"/>
  <c r="O133" i="5"/>
  <c r="P133" i="5"/>
  <c r="Q133" i="5"/>
  <c r="R133" i="5"/>
  <c r="S133" i="5"/>
  <c r="T133" i="5"/>
  <c r="U133" i="5"/>
  <c r="V133" i="5"/>
  <c r="W133" i="5"/>
  <c r="X133" i="5"/>
  <c r="Y133" i="5"/>
  <c r="Z133" i="5"/>
  <c r="AB133" i="5"/>
  <c r="AC133" i="5"/>
  <c r="AD133" i="5"/>
  <c r="AE133" i="5"/>
  <c r="AF133" i="5"/>
  <c r="AG133" i="5"/>
  <c r="C132" i="5"/>
  <c r="M132" i="5"/>
  <c r="O132" i="5"/>
  <c r="P132" i="5"/>
  <c r="Q132" i="5"/>
  <c r="R132" i="5"/>
  <c r="S132" i="5"/>
  <c r="T132" i="5"/>
  <c r="U132" i="5"/>
  <c r="V132" i="5"/>
  <c r="W132" i="5"/>
  <c r="X132" i="5"/>
  <c r="Y132" i="5"/>
  <c r="Z132" i="5"/>
  <c r="AB132" i="5"/>
  <c r="AC132" i="5"/>
  <c r="AD132" i="5"/>
  <c r="AE132" i="5"/>
  <c r="AF132" i="5"/>
  <c r="AG132" i="5"/>
  <c r="T130" i="5"/>
  <c r="C130" i="5"/>
  <c r="M130" i="5"/>
  <c r="O130" i="5"/>
  <c r="P130" i="5"/>
  <c r="Q130" i="5"/>
  <c r="R130" i="5"/>
  <c r="S130" i="5"/>
  <c r="U130" i="5"/>
  <c r="V130" i="5"/>
  <c r="W130" i="5"/>
  <c r="X130" i="5"/>
  <c r="Y130" i="5"/>
  <c r="Z130" i="5"/>
  <c r="AB130" i="5"/>
  <c r="AC130" i="5"/>
  <c r="AD130" i="5"/>
  <c r="AE130" i="5"/>
  <c r="AF130" i="5"/>
  <c r="AG130" i="5"/>
  <c r="K11" i="5"/>
  <c r="C128" i="5"/>
  <c r="C129" i="5"/>
  <c r="M129" i="5"/>
  <c r="O129" i="5"/>
  <c r="P129" i="5"/>
  <c r="Q129" i="5"/>
  <c r="R129" i="5"/>
  <c r="S129" i="5"/>
  <c r="T129" i="5"/>
  <c r="U129" i="5"/>
  <c r="V129" i="5"/>
  <c r="W129" i="5"/>
  <c r="X129" i="5"/>
  <c r="Y129" i="5"/>
  <c r="Z129" i="5"/>
  <c r="AB129" i="5"/>
  <c r="AC129" i="5"/>
  <c r="AD129" i="5"/>
  <c r="AE129" i="5"/>
  <c r="AF129" i="5"/>
  <c r="AG129" i="5"/>
  <c r="M128" i="5"/>
  <c r="O128" i="5"/>
  <c r="P128" i="5"/>
  <c r="Q128" i="5"/>
  <c r="R128" i="5"/>
  <c r="S128" i="5"/>
  <c r="T128" i="5"/>
  <c r="U128" i="5"/>
  <c r="V128" i="5"/>
  <c r="W128" i="5"/>
  <c r="X128" i="5"/>
  <c r="Y128" i="5"/>
  <c r="Z128" i="5"/>
  <c r="AB128" i="5"/>
  <c r="AC128" i="5"/>
  <c r="AD128" i="5"/>
  <c r="AE128" i="5"/>
  <c r="AF128" i="5"/>
  <c r="AG128" i="5"/>
  <c r="C127" i="5"/>
  <c r="M127" i="5"/>
  <c r="O127" i="5"/>
  <c r="P127" i="5"/>
  <c r="Q127" i="5"/>
  <c r="R127" i="5"/>
  <c r="S127" i="5"/>
  <c r="T127" i="5"/>
  <c r="U127" i="5"/>
  <c r="V127" i="5"/>
  <c r="W127" i="5"/>
  <c r="X127" i="5"/>
  <c r="Y127" i="5"/>
  <c r="Z127" i="5"/>
  <c r="AB127" i="5"/>
  <c r="AC127" i="5"/>
  <c r="AD127" i="5"/>
  <c r="AE127" i="5"/>
  <c r="AF127" i="5"/>
  <c r="AG127" i="5"/>
  <c r="C126" i="5" l="1"/>
  <c r="M126" i="5"/>
  <c r="O126" i="5"/>
  <c r="P126" i="5"/>
  <c r="Q126" i="5"/>
  <c r="R126" i="5"/>
  <c r="S126" i="5"/>
  <c r="T126" i="5"/>
  <c r="U126" i="5"/>
  <c r="V126" i="5"/>
  <c r="W126" i="5"/>
  <c r="X126" i="5"/>
  <c r="Y126" i="5"/>
  <c r="Z126" i="5"/>
  <c r="AB126" i="5"/>
  <c r="AC126" i="5"/>
  <c r="AD126" i="5"/>
  <c r="AE126" i="5"/>
  <c r="AF126" i="5"/>
  <c r="AG126" i="5"/>
  <c r="C125" i="5"/>
  <c r="M125" i="5"/>
  <c r="O125" i="5"/>
  <c r="P125" i="5"/>
  <c r="Q125" i="5"/>
  <c r="R125" i="5"/>
  <c r="S125" i="5"/>
  <c r="T125" i="5"/>
  <c r="U125" i="5"/>
  <c r="V125" i="5"/>
  <c r="W125" i="5"/>
  <c r="X125" i="5"/>
  <c r="Y125" i="5"/>
  <c r="Z125" i="5"/>
  <c r="AB125" i="5"/>
  <c r="AC125" i="5"/>
  <c r="AD125" i="5"/>
  <c r="AE125" i="5"/>
  <c r="AF125" i="5"/>
  <c r="AG125" i="5"/>
  <c r="K12" i="5" l="1"/>
  <c r="C10" i="5" l="1"/>
  <c r="AG23" i="5"/>
  <c r="AG24" i="5"/>
  <c r="AG25" i="5"/>
  <c r="AG26" i="5"/>
  <c r="AG27" i="5"/>
  <c r="AG28" i="5"/>
  <c r="AG29" i="5"/>
  <c r="AG30" i="5"/>
  <c r="AG31" i="5"/>
  <c r="AG32" i="5"/>
  <c r="AG33" i="5"/>
  <c r="AG34" i="5"/>
  <c r="AG35" i="5"/>
  <c r="AG36" i="5"/>
  <c r="AG37" i="5"/>
  <c r="AG38" i="5"/>
  <c r="AG39" i="5"/>
  <c r="AG40" i="5"/>
  <c r="AG41" i="5"/>
  <c r="AG42" i="5"/>
  <c r="AG43" i="5"/>
  <c r="AG44" i="5"/>
  <c r="AG45" i="5"/>
  <c r="AG46" i="5"/>
  <c r="AG47" i="5"/>
  <c r="AG48" i="5"/>
  <c r="AG49" i="5"/>
  <c r="AG50" i="5"/>
  <c r="AG51" i="5"/>
  <c r="AG52" i="5"/>
  <c r="AG53" i="5"/>
  <c r="AG54" i="5"/>
  <c r="AG55" i="5"/>
  <c r="AG56" i="5"/>
  <c r="AG57" i="5"/>
  <c r="AG58" i="5"/>
  <c r="AG59" i="5"/>
  <c r="AG60" i="5"/>
  <c r="AG61" i="5"/>
  <c r="AG62" i="5"/>
  <c r="AG63" i="5"/>
  <c r="AG64" i="5"/>
  <c r="AG65" i="5"/>
  <c r="AG66" i="5"/>
  <c r="AG67" i="5"/>
  <c r="AG68" i="5"/>
  <c r="AG69" i="5"/>
  <c r="AG70" i="5"/>
  <c r="AG71" i="5"/>
  <c r="AG72" i="5"/>
  <c r="AG73" i="5"/>
  <c r="AG74" i="5"/>
  <c r="AG75" i="5"/>
  <c r="AG76" i="5"/>
  <c r="AG77" i="5"/>
  <c r="AG78" i="5"/>
  <c r="AG79" i="5"/>
  <c r="AG80" i="5"/>
  <c r="AG81" i="5"/>
  <c r="AG82" i="5"/>
  <c r="AG83" i="5"/>
  <c r="AG84" i="5"/>
  <c r="AG85" i="5"/>
  <c r="AG86" i="5"/>
  <c r="AG87" i="5"/>
  <c r="AG88" i="5"/>
  <c r="AG89" i="5"/>
  <c r="AG90" i="5"/>
  <c r="AG91" i="5"/>
  <c r="AG92" i="5"/>
  <c r="AG93" i="5"/>
  <c r="AG94" i="5"/>
  <c r="AG95" i="5"/>
  <c r="AG96" i="5"/>
  <c r="AG97" i="5"/>
  <c r="AG98" i="5"/>
  <c r="AG99" i="5"/>
  <c r="AG100" i="5"/>
  <c r="AG101" i="5"/>
  <c r="AG102" i="5"/>
  <c r="AG103" i="5"/>
  <c r="AG104" i="5"/>
  <c r="AG105" i="5"/>
  <c r="AG106" i="5"/>
  <c r="AG107" i="5"/>
  <c r="AG108" i="5"/>
  <c r="AG109" i="5"/>
  <c r="AG110" i="5"/>
  <c r="AG111" i="5"/>
  <c r="AG112" i="5"/>
  <c r="AG113" i="5"/>
  <c r="AG114" i="5"/>
  <c r="AG115" i="5"/>
  <c r="AG116" i="5"/>
  <c r="AG117" i="5"/>
  <c r="AG118" i="5"/>
  <c r="AG119" i="5"/>
  <c r="AG120" i="5"/>
  <c r="AG121" i="5"/>
  <c r="AG122" i="5"/>
  <c r="AG123" i="5"/>
  <c r="AG124" i="5"/>
  <c r="AF23" i="5"/>
  <c r="AF24" i="5"/>
  <c r="AF25" i="5"/>
  <c r="AF26" i="5"/>
  <c r="AF27" i="5"/>
  <c r="AF28" i="5"/>
  <c r="AF29" i="5"/>
  <c r="AF30" i="5"/>
  <c r="AF31" i="5"/>
  <c r="AF32" i="5"/>
  <c r="AF33" i="5"/>
  <c r="AF34" i="5"/>
  <c r="AF35" i="5"/>
  <c r="AF36" i="5"/>
  <c r="AF37" i="5"/>
  <c r="AF38" i="5"/>
  <c r="AF39" i="5"/>
  <c r="AF40" i="5"/>
  <c r="AF41" i="5"/>
  <c r="AF42" i="5"/>
  <c r="AF43" i="5"/>
  <c r="AF44" i="5"/>
  <c r="AF45" i="5"/>
  <c r="AF46" i="5"/>
  <c r="AF47" i="5"/>
  <c r="AF48" i="5"/>
  <c r="AF49" i="5"/>
  <c r="AF50" i="5"/>
  <c r="AF51" i="5"/>
  <c r="AF52" i="5"/>
  <c r="AF53" i="5"/>
  <c r="AF54" i="5"/>
  <c r="AF55" i="5"/>
  <c r="AF56" i="5"/>
  <c r="AF57" i="5"/>
  <c r="AF58" i="5"/>
  <c r="AF59" i="5"/>
  <c r="AF60" i="5"/>
  <c r="AF61" i="5"/>
  <c r="AF62" i="5"/>
  <c r="AF63" i="5"/>
  <c r="AF64" i="5"/>
  <c r="AF65" i="5"/>
  <c r="AF66" i="5"/>
  <c r="AF67" i="5"/>
  <c r="AF68" i="5"/>
  <c r="AF69" i="5"/>
  <c r="AF70" i="5"/>
  <c r="AF71" i="5"/>
  <c r="AF72" i="5"/>
  <c r="AF73" i="5"/>
  <c r="AF74" i="5"/>
  <c r="AF75" i="5"/>
  <c r="AF76" i="5"/>
  <c r="AF77" i="5"/>
  <c r="AF78" i="5"/>
  <c r="AF79" i="5"/>
  <c r="AF80" i="5"/>
  <c r="AF81" i="5"/>
  <c r="AF82" i="5"/>
  <c r="AF83" i="5"/>
  <c r="AF84" i="5"/>
  <c r="AF85" i="5"/>
  <c r="AF86" i="5"/>
  <c r="AF87" i="5"/>
  <c r="AF88" i="5"/>
  <c r="AF89" i="5"/>
  <c r="AF90" i="5"/>
  <c r="AF91" i="5"/>
  <c r="AF92" i="5"/>
  <c r="AF93" i="5"/>
  <c r="AF94" i="5"/>
  <c r="AF95" i="5"/>
  <c r="AF96" i="5"/>
  <c r="AF97" i="5"/>
  <c r="AF98" i="5"/>
  <c r="AF99" i="5"/>
  <c r="AF100" i="5"/>
  <c r="AF101" i="5"/>
  <c r="AF102" i="5"/>
  <c r="AF103" i="5"/>
  <c r="AF104" i="5"/>
  <c r="AF105" i="5"/>
  <c r="AF106" i="5"/>
  <c r="AF107" i="5"/>
  <c r="AF108" i="5"/>
  <c r="AF109" i="5"/>
  <c r="AF110" i="5"/>
  <c r="AF111" i="5"/>
  <c r="AF112" i="5"/>
  <c r="AF113" i="5"/>
  <c r="AF114" i="5"/>
  <c r="AF115" i="5"/>
  <c r="AF116" i="5"/>
  <c r="AF117" i="5"/>
  <c r="AF118" i="5"/>
  <c r="AF119" i="5"/>
  <c r="AF120" i="5"/>
  <c r="AF121" i="5"/>
  <c r="AF122" i="5"/>
  <c r="AF123" i="5"/>
  <c r="AF124" i="5"/>
  <c r="AE23" i="5"/>
  <c r="AE24" i="5"/>
  <c r="AE25" i="5"/>
  <c r="AE26" i="5"/>
  <c r="AE27" i="5"/>
  <c r="AE28" i="5"/>
  <c r="AE29" i="5"/>
  <c r="AE30" i="5"/>
  <c r="AE31" i="5"/>
  <c r="AE32" i="5"/>
  <c r="AE33" i="5"/>
  <c r="AE34" i="5"/>
  <c r="AE35" i="5"/>
  <c r="AE36" i="5"/>
  <c r="AE37" i="5"/>
  <c r="AE38" i="5"/>
  <c r="AE39" i="5"/>
  <c r="AE40" i="5"/>
  <c r="AE41" i="5"/>
  <c r="AE42" i="5"/>
  <c r="AE43" i="5"/>
  <c r="AE44" i="5"/>
  <c r="AE45" i="5"/>
  <c r="AE46" i="5"/>
  <c r="AE47" i="5"/>
  <c r="AE48" i="5"/>
  <c r="AE49" i="5"/>
  <c r="AE50" i="5"/>
  <c r="AE51" i="5"/>
  <c r="AE52" i="5"/>
  <c r="AE53" i="5"/>
  <c r="AE54" i="5"/>
  <c r="AE55" i="5"/>
  <c r="AE56" i="5"/>
  <c r="AE57" i="5"/>
  <c r="AE58" i="5"/>
  <c r="AE59" i="5"/>
  <c r="AE60" i="5"/>
  <c r="AE61" i="5"/>
  <c r="AE62" i="5"/>
  <c r="AE63" i="5"/>
  <c r="AE64" i="5"/>
  <c r="AE65" i="5"/>
  <c r="AE66" i="5"/>
  <c r="AE67" i="5"/>
  <c r="AE68" i="5"/>
  <c r="AE69" i="5"/>
  <c r="AE70" i="5"/>
  <c r="AE71" i="5"/>
  <c r="AE72" i="5"/>
  <c r="AE73" i="5"/>
  <c r="AE74" i="5"/>
  <c r="AE75" i="5"/>
  <c r="AE76" i="5"/>
  <c r="AE77" i="5"/>
  <c r="AE78" i="5"/>
  <c r="AE79" i="5"/>
  <c r="AE80" i="5"/>
  <c r="AE81" i="5"/>
  <c r="AE82" i="5"/>
  <c r="AE83" i="5"/>
  <c r="AE84" i="5"/>
  <c r="AE85" i="5"/>
  <c r="AE86" i="5"/>
  <c r="AE87" i="5"/>
  <c r="AE88" i="5"/>
  <c r="AE89" i="5"/>
  <c r="AE90" i="5"/>
  <c r="AE91" i="5"/>
  <c r="AE92" i="5"/>
  <c r="AE93" i="5"/>
  <c r="AE94" i="5"/>
  <c r="AE95" i="5"/>
  <c r="AE96" i="5"/>
  <c r="AE97" i="5"/>
  <c r="AE98" i="5"/>
  <c r="AE99" i="5"/>
  <c r="AE100" i="5"/>
  <c r="AE101" i="5"/>
  <c r="AE102" i="5"/>
  <c r="AE103" i="5"/>
  <c r="AE104" i="5"/>
  <c r="AE105" i="5"/>
  <c r="AE106" i="5"/>
  <c r="AE107" i="5"/>
  <c r="AE108" i="5"/>
  <c r="AE109" i="5"/>
  <c r="AE110" i="5"/>
  <c r="AE111" i="5"/>
  <c r="AE112" i="5"/>
  <c r="AE113" i="5"/>
  <c r="AE114" i="5"/>
  <c r="AE115" i="5"/>
  <c r="AE116" i="5"/>
  <c r="AE117" i="5"/>
  <c r="AE118" i="5"/>
  <c r="AE119" i="5"/>
  <c r="AE120" i="5"/>
  <c r="AE121" i="5"/>
  <c r="AE122" i="5"/>
  <c r="AE123" i="5"/>
  <c r="AE124" i="5"/>
  <c r="AD23" i="5"/>
  <c r="AD24" i="5"/>
  <c r="AD25" i="5"/>
  <c r="AD26" i="5"/>
  <c r="AD27" i="5"/>
  <c r="AD28" i="5"/>
  <c r="AD29" i="5"/>
  <c r="AD30" i="5"/>
  <c r="AD31" i="5"/>
  <c r="AD32" i="5"/>
  <c r="AD33" i="5"/>
  <c r="AD34" i="5"/>
  <c r="AD35" i="5"/>
  <c r="AD36" i="5"/>
  <c r="AD37" i="5"/>
  <c r="AD38" i="5"/>
  <c r="AD39" i="5"/>
  <c r="AD40" i="5"/>
  <c r="AD41" i="5"/>
  <c r="AD42" i="5"/>
  <c r="AD43" i="5"/>
  <c r="AD44" i="5"/>
  <c r="AD45" i="5"/>
  <c r="AD46" i="5"/>
  <c r="AD47" i="5"/>
  <c r="AD48" i="5"/>
  <c r="AD49" i="5"/>
  <c r="AD50" i="5"/>
  <c r="AD51" i="5"/>
  <c r="AD52" i="5"/>
  <c r="AD53" i="5"/>
  <c r="AD54" i="5"/>
  <c r="AD55" i="5"/>
  <c r="AD56" i="5"/>
  <c r="AD57" i="5"/>
  <c r="AD58" i="5"/>
  <c r="AD59" i="5"/>
  <c r="AD60" i="5"/>
  <c r="AD61" i="5"/>
  <c r="AD62" i="5"/>
  <c r="AD63" i="5"/>
  <c r="AD64" i="5"/>
  <c r="AD65" i="5"/>
  <c r="AD66" i="5"/>
  <c r="AD67" i="5"/>
  <c r="AD68" i="5"/>
  <c r="AD69" i="5"/>
  <c r="AD70" i="5"/>
  <c r="AD71" i="5"/>
  <c r="AD72" i="5"/>
  <c r="AD73" i="5"/>
  <c r="AD74" i="5"/>
  <c r="AD75" i="5"/>
  <c r="AD76" i="5"/>
  <c r="AD77" i="5"/>
  <c r="AD78" i="5"/>
  <c r="AD79" i="5"/>
  <c r="AD80" i="5"/>
  <c r="AD81" i="5"/>
  <c r="AD82" i="5"/>
  <c r="AD83" i="5"/>
  <c r="AD84" i="5"/>
  <c r="AD85" i="5"/>
  <c r="AD86" i="5"/>
  <c r="AD87" i="5"/>
  <c r="AD88" i="5"/>
  <c r="AD89" i="5"/>
  <c r="AD90" i="5"/>
  <c r="AD91" i="5"/>
  <c r="AD92" i="5"/>
  <c r="AD93" i="5"/>
  <c r="AD94" i="5"/>
  <c r="AD95" i="5"/>
  <c r="AD96" i="5"/>
  <c r="AD97" i="5"/>
  <c r="AD98" i="5"/>
  <c r="AD99" i="5"/>
  <c r="AD100" i="5"/>
  <c r="AD101" i="5"/>
  <c r="AD102" i="5"/>
  <c r="AD103" i="5"/>
  <c r="AD104" i="5"/>
  <c r="AD105" i="5"/>
  <c r="AD106" i="5"/>
  <c r="AD107" i="5"/>
  <c r="AD108" i="5"/>
  <c r="AD109" i="5"/>
  <c r="AD110" i="5"/>
  <c r="AD111" i="5"/>
  <c r="AD112" i="5"/>
  <c r="AD113" i="5"/>
  <c r="AD114" i="5"/>
  <c r="AD115" i="5"/>
  <c r="AD116" i="5"/>
  <c r="AD117" i="5"/>
  <c r="AD118" i="5"/>
  <c r="AD119" i="5"/>
  <c r="AD120" i="5"/>
  <c r="AD121" i="5"/>
  <c r="AD122" i="5"/>
  <c r="AD123" i="5"/>
  <c r="AD124" i="5"/>
  <c r="AC23" i="5"/>
  <c r="AC24" i="5"/>
  <c r="AC25" i="5"/>
  <c r="AC26" i="5"/>
  <c r="AC27" i="5"/>
  <c r="AC28" i="5"/>
  <c r="AC29" i="5"/>
  <c r="AC30" i="5"/>
  <c r="AC31" i="5"/>
  <c r="AC32" i="5"/>
  <c r="AC33" i="5"/>
  <c r="AC34" i="5"/>
  <c r="AC35" i="5"/>
  <c r="AC36" i="5"/>
  <c r="AC37" i="5"/>
  <c r="AC38" i="5"/>
  <c r="AC39" i="5"/>
  <c r="AC40" i="5"/>
  <c r="AC41" i="5"/>
  <c r="AC42" i="5"/>
  <c r="AC43" i="5"/>
  <c r="AC44" i="5"/>
  <c r="AC45" i="5"/>
  <c r="AC46" i="5"/>
  <c r="AC47" i="5"/>
  <c r="AC48" i="5"/>
  <c r="AC49" i="5"/>
  <c r="AC50" i="5"/>
  <c r="AC51" i="5"/>
  <c r="AC52" i="5"/>
  <c r="AC53" i="5"/>
  <c r="AC54" i="5"/>
  <c r="AC55" i="5"/>
  <c r="AC56" i="5"/>
  <c r="AC57" i="5"/>
  <c r="AC58" i="5"/>
  <c r="AC59" i="5"/>
  <c r="AC60" i="5"/>
  <c r="AC61" i="5"/>
  <c r="AC62" i="5"/>
  <c r="AC63" i="5"/>
  <c r="AC64" i="5"/>
  <c r="AC65" i="5"/>
  <c r="AC66" i="5"/>
  <c r="AC67" i="5"/>
  <c r="AC68" i="5"/>
  <c r="AC69" i="5"/>
  <c r="AC70" i="5"/>
  <c r="AC71" i="5"/>
  <c r="AC72" i="5"/>
  <c r="AC73" i="5"/>
  <c r="AC74" i="5"/>
  <c r="AC75" i="5"/>
  <c r="AC76" i="5"/>
  <c r="AC77" i="5"/>
  <c r="AC78" i="5"/>
  <c r="AC79" i="5"/>
  <c r="AC80" i="5"/>
  <c r="AC81" i="5"/>
  <c r="AC82" i="5"/>
  <c r="AC83" i="5"/>
  <c r="AC84" i="5"/>
  <c r="AC85" i="5"/>
  <c r="AC86" i="5"/>
  <c r="AC87" i="5"/>
  <c r="AC88" i="5"/>
  <c r="AC89" i="5"/>
  <c r="AC90" i="5"/>
  <c r="AC91" i="5"/>
  <c r="AC92" i="5"/>
  <c r="AC93" i="5"/>
  <c r="AC94" i="5"/>
  <c r="AC95" i="5"/>
  <c r="AC96" i="5"/>
  <c r="AC97" i="5"/>
  <c r="AC98" i="5"/>
  <c r="AC99" i="5"/>
  <c r="AC100" i="5"/>
  <c r="AC101" i="5"/>
  <c r="AC102" i="5"/>
  <c r="AC103" i="5"/>
  <c r="AC104" i="5"/>
  <c r="AC105" i="5"/>
  <c r="AC106" i="5"/>
  <c r="AC107" i="5"/>
  <c r="AC108" i="5"/>
  <c r="AC109" i="5"/>
  <c r="AC110" i="5"/>
  <c r="AC111" i="5"/>
  <c r="AC112" i="5"/>
  <c r="AC113" i="5"/>
  <c r="AC114" i="5"/>
  <c r="AC115" i="5"/>
  <c r="AC116" i="5"/>
  <c r="AC117" i="5"/>
  <c r="AC118" i="5"/>
  <c r="AC119" i="5"/>
  <c r="AC120" i="5"/>
  <c r="AC121" i="5"/>
  <c r="AC122" i="5"/>
  <c r="AC123" i="5"/>
  <c r="AC124" i="5"/>
  <c r="AB23" i="5"/>
  <c r="AB24" i="5"/>
  <c r="AB25" i="5"/>
  <c r="AB26" i="5"/>
  <c r="AB27" i="5"/>
  <c r="AB28" i="5"/>
  <c r="AB29" i="5"/>
  <c r="AB30" i="5"/>
  <c r="AB31" i="5"/>
  <c r="AB32" i="5"/>
  <c r="AB33" i="5"/>
  <c r="AB34" i="5"/>
  <c r="AB35" i="5"/>
  <c r="AB36" i="5"/>
  <c r="AB37" i="5"/>
  <c r="AB38" i="5"/>
  <c r="AB39" i="5"/>
  <c r="AB40" i="5"/>
  <c r="AB41" i="5"/>
  <c r="AB42" i="5"/>
  <c r="AB43" i="5"/>
  <c r="AB44" i="5"/>
  <c r="AB45" i="5"/>
  <c r="AB46" i="5"/>
  <c r="AB47" i="5"/>
  <c r="AB48" i="5"/>
  <c r="AB49" i="5"/>
  <c r="AB50" i="5"/>
  <c r="AB51" i="5"/>
  <c r="AB52" i="5"/>
  <c r="AB53" i="5"/>
  <c r="AB54" i="5"/>
  <c r="AB55" i="5"/>
  <c r="AB56" i="5"/>
  <c r="AB57" i="5"/>
  <c r="AB58" i="5"/>
  <c r="AB59" i="5"/>
  <c r="AB60" i="5"/>
  <c r="AB61" i="5"/>
  <c r="AB62" i="5"/>
  <c r="AB63" i="5"/>
  <c r="AB64" i="5"/>
  <c r="AB65" i="5"/>
  <c r="AB66" i="5"/>
  <c r="AB67" i="5"/>
  <c r="AB68" i="5"/>
  <c r="AB69" i="5"/>
  <c r="AB70" i="5"/>
  <c r="AB71" i="5"/>
  <c r="AB72" i="5"/>
  <c r="AB73" i="5"/>
  <c r="AB74" i="5"/>
  <c r="AB75" i="5"/>
  <c r="AB76" i="5"/>
  <c r="AB77" i="5"/>
  <c r="AB78" i="5"/>
  <c r="AB79" i="5"/>
  <c r="AB80" i="5"/>
  <c r="AB81" i="5"/>
  <c r="AB82" i="5"/>
  <c r="AB83" i="5"/>
  <c r="AB84" i="5"/>
  <c r="AB85" i="5"/>
  <c r="AB86" i="5"/>
  <c r="AB87" i="5"/>
  <c r="AB88" i="5"/>
  <c r="AB89" i="5"/>
  <c r="AB90" i="5"/>
  <c r="AB91" i="5"/>
  <c r="AB92" i="5"/>
  <c r="AB93" i="5"/>
  <c r="AB94" i="5"/>
  <c r="AB95" i="5"/>
  <c r="AB96" i="5"/>
  <c r="AB97" i="5"/>
  <c r="AB98" i="5"/>
  <c r="AB99" i="5"/>
  <c r="AB100" i="5"/>
  <c r="AB101" i="5"/>
  <c r="AB102" i="5"/>
  <c r="AB103" i="5"/>
  <c r="AB104" i="5"/>
  <c r="AB105" i="5"/>
  <c r="AB106" i="5"/>
  <c r="AB107" i="5"/>
  <c r="AB108" i="5"/>
  <c r="AB109" i="5"/>
  <c r="AB110" i="5"/>
  <c r="AB111" i="5"/>
  <c r="AB112" i="5"/>
  <c r="AB113" i="5"/>
  <c r="AB114" i="5"/>
  <c r="AB115" i="5"/>
  <c r="AB116" i="5"/>
  <c r="AB117" i="5"/>
  <c r="AB118" i="5"/>
  <c r="AB119" i="5"/>
  <c r="AB120" i="5"/>
  <c r="AB121" i="5"/>
  <c r="AB122" i="5"/>
  <c r="AB123" i="5"/>
  <c r="AB124"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68" i="5"/>
  <c r="Z69" i="5"/>
  <c r="Z70" i="5"/>
  <c r="Z71" i="5"/>
  <c r="Z72" i="5"/>
  <c r="Z73" i="5"/>
  <c r="Z74" i="5"/>
  <c r="Z75" i="5"/>
  <c r="Z76" i="5"/>
  <c r="Z77" i="5"/>
  <c r="Z78" i="5"/>
  <c r="Z79" i="5"/>
  <c r="Z80" i="5"/>
  <c r="Z81" i="5"/>
  <c r="Z82" i="5"/>
  <c r="Z83" i="5"/>
  <c r="Z84" i="5"/>
  <c r="Z85" i="5"/>
  <c r="Z86" i="5"/>
  <c r="Z87" i="5"/>
  <c r="Z88" i="5"/>
  <c r="Z89" i="5"/>
  <c r="Z90" i="5"/>
  <c r="Z91" i="5"/>
  <c r="Z92" i="5"/>
  <c r="Z93" i="5"/>
  <c r="Z94" i="5"/>
  <c r="Z95" i="5"/>
  <c r="Z96" i="5"/>
  <c r="Z97" i="5"/>
  <c r="Z98" i="5"/>
  <c r="Z99" i="5"/>
  <c r="Z100" i="5"/>
  <c r="Z101" i="5"/>
  <c r="Z102" i="5"/>
  <c r="Z103" i="5"/>
  <c r="Z104" i="5"/>
  <c r="Z105" i="5"/>
  <c r="Z106" i="5"/>
  <c r="Z107" i="5"/>
  <c r="Z108" i="5"/>
  <c r="Z109" i="5"/>
  <c r="Z110" i="5"/>
  <c r="Z111" i="5"/>
  <c r="Z112" i="5"/>
  <c r="Z113" i="5"/>
  <c r="Z114" i="5"/>
  <c r="Z115" i="5"/>
  <c r="Z116" i="5"/>
  <c r="Z117" i="5"/>
  <c r="Z118" i="5"/>
  <c r="Z119" i="5"/>
  <c r="Z120" i="5"/>
  <c r="Z121" i="5"/>
  <c r="Z122" i="5"/>
  <c r="Z123" i="5"/>
  <c r="Z124"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52" i="5"/>
  <c r="Y53" i="5"/>
  <c r="Y54" i="5"/>
  <c r="Y55" i="5"/>
  <c r="Y56" i="5"/>
  <c r="Y57" i="5"/>
  <c r="Y58" i="5"/>
  <c r="Y59" i="5"/>
  <c r="Y60" i="5"/>
  <c r="Y61" i="5"/>
  <c r="Y62" i="5"/>
  <c r="Y63" i="5"/>
  <c r="Y64" i="5"/>
  <c r="Y65" i="5"/>
  <c r="Y66" i="5"/>
  <c r="Y67" i="5"/>
  <c r="Y68" i="5"/>
  <c r="Y69" i="5"/>
  <c r="Y70" i="5"/>
  <c r="Y71" i="5"/>
  <c r="Y72" i="5"/>
  <c r="Y73" i="5"/>
  <c r="Y74" i="5"/>
  <c r="Y75" i="5"/>
  <c r="Y76" i="5"/>
  <c r="Y77" i="5"/>
  <c r="Y78" i="5"/>
  <c r="Y79" i="5"/>
  <c r="Y80" i="5"/>
  <c r="Y81" i="5"/>
  <c r="Y82" i="5"/>
  <c r="Y83" i="5"/>
  <c r="Y84" i="5"/>
  <c r="Y85" i="5"/>
  <c r="Y86" i="5"/>
  <c r="Y87" i="5"/>
  <c r="Y88" i="5"/>
  <c r="Y89" i="5"/>
  <c r="Y90" i="5"/>
  <c r="Y91" i="5"/>
  <c r="Y92" i="5"/>
  <c r="Y93" i="5"/>
  <c r="Y94" i="5"/>
  <c r="Y95" i="5"/>
  <c r="Y96" i="5"/>
  <c r="Y97" i="5"/>
  <c r="Y98" i="5"/>
  <c r="Y99" i="5"/>
  <c r="Y100" i="5"/>
  <c r="Y101" i="5"/>
  <c r="Y102" i="5"/>
  <c r="Y103" i="5"/>
  <c r="Y104" i="5"/>
  <c r="Y105" i="5"/>
  <c r="Y106" i="5"/>
  <c r="Y107" i="5"/>
  <c r="Y108" i="5"/>
  <c r="Y109" i="5"/>
  <c r="Y110" i="5"/>
  <c r="Y111" i="5"/>
  <c r="Y112" i="5"/>
  <c r="Y113" i="5"/>
  <c r="Y114" i="5"/>
  <c r="Y115" i="5"/>
  <c r="Y116" i="5"/>
  <c r="Y117" i="5"/>
  <c r="Y118" i="5"/>
  <c r="Y119" i="5"/>
  <c r="Y120" i="5"/>
  <c r="Y121" i="5"/>
  <c r="Y122" i="5"/>
  <c r="Y123" i="5"/>
  <c r="Y124"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119" i="5"/>
  <c r="W120" i="5"/>
  <c r="W121" i="5"/>
  <c r="W122" i="5"/>
  <c r="W123" i="5"/>
  <c r="W124"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M124" i="5"/>
  <c r="C124" i="5"/>
  <c r="M123" i="5"/>
  <c r="C123" i="5"/>
  <c r="M122" i="5"/>
  <c r="C122" i="5"/>
  <c r="M121" i="5"/>
  <c r="C121" i="5"/>
  <c r="M120" i="5"/>
  <c r="C120" i="5"/>
  <c r="M119" i="5"/>
  <c r="C119" i="5"/>
  <c r="M118" i="5"/>
  <c r="C118" i="5"/>
  <c r="M117" i="5"/>
  <c r="C117" i="5"/>
  <c r="M115" i="5"/>
  <c r="C115" i="5"/>
  <c r="M114" i="5"/>
  <c r="C114" i="5"/>
  <c r="M113" i="5"/>
  <c r="C113" i="5"/>
  <c r="M112" i="5"/>
  <c r="C112" i="5"/>
  <c r="M111" i="5"/>
  <c r="C111" i="5"/>
  <c r="M110" i="5"/>
  <c r="C110" i="5"/>
  <c r="M109" i="5"/>
  <c r="C109" i="5"/>
  <c r="M108" i="5"/>
  <c r="C108" i="5"/>
  <c r="M107" i="5"/>
  <c r="C107" i="5"/>
  <c r="M106" i="5"/>
  <c r="C106" i="5"/>
  <c r="M105" i="5"/>
  <c r="C105" i="5"/>
  <c r="M104" i="5"/>
  <c r="C104" i="5"/>
  <c r="M103" i="5"/>
  <c r="C103" i="5"/>
  <c r="M102" i="5"/>
  <c r="C102" i="5"/>
  <c r="M101" i="5"/>
  <c r="C101" i="5"/>
  <c r="M100" i="5"/>
  <c r="C100" i="5"/>
  <c r="M99" i="5"/>
  <c r="C99" i="5"/>
  <c r="M98" i="5"/>
  <c r="C98" i="5"/>
  <c r="M97" i="5"/>
  <c r="C97" i="5"/>
  <c r="M96" i="5"/>
  <c r="C96" i="5"/>
  <c r="M95" i="5"/>
  <c r="C95" i="5"/>
  <c r="M94" i="5"/>
  <c r="C94" i="5"/>
  <c r="M93" i="5"/>
  <c r="C93" i="5"/>
  <c r="M92" i="5"/>
  <c r="C92" i="5"/>
  <c r="M91" i="5"/>
  <c r="C91" i="5"/>
  <c r="M90" i="5"/>
  <c r="C90" i="5"/>
  <c r="M89" i="5"/>
  <c r="C89" i="5"/>
  <c r="M88" i="5"/>
  <c r="C88" i="5"/>
  <c r="M87" i="5"/>
  <c r="C87" i="5"/>
  <c r="M86" i="5"/>
  <c r="C86" i="5"/>
  <c r="M85" i="5"/>
  <c r="C85" i="5"/>
  <c r="M84" i="5"/>
  <c r="C84" i="5"/>
  <c r="M83" i="5"/>
  <c r="C83" i="5"/>
  <c r="M82" i="5"/>
  <c r="C82" i="5"/>
  <c r="M81" i="5"/>
  <c r="C81" i="5"/>
  <c r="M80" i="5"/>
  <c r="C80" i="5"/>
  <c r="M79" i="5"/>
  <c r="C79" i="5"/>
  <c r="M78" i="5"/>
  <c r="C78" i="5"/>
  <c r="M77" i="5"/>
  <c r="C77" i="5"/>
  <c r="M76" i="5"/>
  <c r="C76" i="5"/>
  <c r="M75" i="5"/>
  <c r="C75" i="5"/>
  <c r="M74" i="5"/>
  <c r="C74" i="5"/>
  <c r="M73" i="5"/>
  <c r="C73" i="5"/>
  <c r="M72" i="5"/>
  <c r="C72" i="5"/>
  <c r="M71" i="5"/>
  <c r="C71" i="5"/>
  <c r="M70" i="5"/>
  <c r="C70" i="5"/>
  <c r="M69" i="5"/>
  <c r="C69" i="5"/>
  <c r="M68" i="5"/>
  <c r="C68" i="5"/>
  <c r="M67" i="5"/>
  <c r="C67" i="5"/>
  <c r="M66" i="5"/>
  <c r="C66" i="5"/>
  <c r="M65" i="5"/>
  <c r="C65" i="5"/>
  <c r="M64" i="5"/>
  <c r="C64" i="5"/>
  <c r="M63" i="5"/>
  <c r="C63" i="5"/>
  <c r="M62" i="5"/>
  <c r="C62" i="5"/>
  <c r="M61" i="5"/>
  <c r="C61" i="5"/>
  <c r="M60" i="5"/>
  <c r="C60" i="5"/>
  <c r="M59" i="5"/>
  <c r="C59" i="5"/>
  <c r="M58" i="5"/>
  <c r="C58" i="5"/>
  <c r="M57" i="5"/>
  <c r="C57" i="5"/>
  <c r="M56" i="5"/>
  <c r="C56" i="5"/>
  <c r="M55" i="5"/>
  <c r="C55" i="5"/>
  <c r="M54" i="5"/>
  <c r="C54" i="5"/>
  <c r="M53" i="5"/>
  <c r="C53" i="5"/>
  <c r="M52" i="5"/>
  <c r="C52" i="5"/>
  <c r="M51" i="5"/>
  <c r="C51" i="5"/>
  <c r="M50" i="5"/>
  <c r="C50" i="5"/>
  <c r="M49" i="5"/>
  <c r="C49" i="5"/>
  <c r="M48" i="5"/>
  <c r="C48" i="5"/>
  <c r="M47" i="5"/>
  <c r="C47" i="5"/>
  <c r="M46" i="5"/>
  <c r="C46" i="5"/>
  <c r="M45" i="5"/>
  <c r="C45" i="5"/>
  <c r="M44" i="5"/>
  <c r="C44" i="5"/>
  <c r="M43" i="5"/>
  <c r="C43" i="5"/>
  <c r="M42" i="5"/>
  <c r="C42" i="5"/>
  <c r="M41" i="5"/>
  <c r="C41" i="5"/>
  <c r="M40" i="5"/>
  <c r="C40" i="5"/>
  <c r="M39" i="5"/>
  <c r="C39" i="5"/>
  <c r="M38" i="5"/>
  <c r="C38" i="5"/>
  <c r="M37" i="5"/>
  <c r="C37" i="5"/>
  <c r="M36" i="5"/>
  <c r="C36" i="5"/>
  <c r="M35" i="5"/>
  <c r="C35" i="5"/>
  <c r="M34" i="5"/>
  <c r="C34" i="5"/>
  <c r="M33" i="5"/>
  <c r="C33" i="5"/>
  <c r="M32" i="5"/>
  <c r="C32" i="5"/>
  <c r="M31" i="5"/>
  <c r="C31" i="5"/>
  <c r="M30" i="5"/>
  <c r="C30" i="5"/>
  <c r="M29" i="5"/>
  <c r="C29" i="5"/>
  <c r="M28" i="5"/>
  <c r="C28" i="5"/>
  <c r="M27" i="5"/>
  <c r="C27" i="5"/>
  <c r="M26" i="5"/>
  <c r="C26" i="5"/>
  <c r="M25" i="5"/>
  <c r="C25" i="5"/>
  <c r="M24" i="5"/>
  <c r="C24" i="5"/>
  <c r="M23" i="5"/>
  <c r="C23" i="5"/>
  <c r="C15" i="5"/>
  <c r="C14" i="5"/>
  <c r="C13" i="5"/>
  <c r="C12" i="5"/>
  <c r="C11" i="5"/>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<sst xmlns="http://schemas.openxmlformats.org/spreadsheetml/2006/main" count="3218" uniqueCount="1545">
  <si>
    <t>Año</t>
  </si>
  <si>
    <t>Mes</t>
  </si>
  <si>
    <t>REFERENCIA</t>
  </si>
  <si>
    <t>FECHA INICIO</t>
  </si>
  <si>
    <t>FECHA FINALIZACION</t>
  </si>
  <si>
    <t>FECHA DESCUBRIMIENTO</t>
  </si>
  <si>
    <t>DESCRIPCION EVENTO</t>
  </si>
  <si>
    <t>CUANTIA</t>
  </si>
  <si>
    <t>CUANTIA TOTAL RECUPERADA</t>
  </si>
  <si>
    <t>CUANTIA RECUPERADA SEGUROS</t>
  </si>
  <si>
    <t>CLASE EVENTO NIVEL 1</t>
  </si>
  <si>
    <t>CLASE EVENTO NIVEL 2</t>
  </si>
  <si>
    <t>CLASE EVENTO NIVEL 3</t>
  </si>
  <si>
    <t>CUENTA CONTABLE</t>
  </si>
  <si>
    <t>FECHA CONTABILIZACION</t>
  </si>
  <si>
    <t>SERVICIO / PRODUCTO</t>
  </si>
  <si>
    <t>CANAL ATENCION CLIENTE</t>
  </si>
  <si>
    <t>NIT FUNCIONARIO REPORTE EVENTO</t>
  </si>
  <si>
    <t>NOMBRE FUNCIONARIO REPORTE EVENTO</t>
  </si>
  <si>
    <t>EMAIL FUNCIONARIO REPORTE EVENTO</t>
  </si>
  <si>
    <t>ESTADO EVENTO</t>
  </si>
  <si>
    <t>REVISION EVENTO</t>
  </si>
  <si>
    <t>CATEGORÍA 4 (Interna)</t>
  </si>
  <si>
    <t xml:space="preserve">Caso
Febor tiene contratado los servicios de Visionamos para operaciones electrónicas. El pasado 1 de septiembre de 2020, Visionamos ejecutó un proceso en cola de aplicación de nomina erróneamente, este proceso se ejecutó más de una vez debido a desconexiones tecnológicas donde no se evidenció la corrida del proceso inicial y se procedió a correrlo 2 veces mas, ocasionando aumento en los saldos y obligando a reprocesar con reversiones de saldos.
En este proceso se afectó 137 asociados por un valor total de $ 344.885.519, no hubo pérdidas económicas ya que los dineros abonados no habían sido retirados de las cuentas por parte de los asociados. Desde Febor se operó un reintegro masivo para recuperar los dineros, sin embargo, siendo Visionamos el responsable material, se observó que no intervino en el reproceso y que por otro lado se identificó la falla hasta diciembre de 2021 por parte del área operativa (1 año y 3 meses después), esto genera alertas tales como: Riesgo operativo de terceros, fallas en la comunicación y flujos operativos con terceros, reputación y credibilidad de la Cooperativa.
Acciones
Reversión de saldos
Realizar reversión de las operaciones erradas. Monitoreo permanente de las operaciones electrónicas, puede que las desconexiones de interface se repitan pero la Cooperativa debe conocerlo inmediatamente. Es necesario soporte permanente también desde visionamos. Jefe de Operaciones
</t>
  </si>
  <si>
    <t>76 - Proveedores</t>
  </si>
  <si>
    <t>763 - Incumplimiento de las Actividades Contratadas</t>
  </si>
  <si>
    <t>Ninguna</t>
  </si>
  <si>
    <t>Ahorros voluntarios</t>
  </si>
  <si>
    <t>Ingrid Yamile Polo Caita</t>
  </si>
  <si>
    <t>operaciones@febor.coop</t>
  </si>
  <si>
    <t>Aprobado</t>
  </si>
  <si>
    <t>16/02/2022 20:08:19: Riesgo. Pérdidas económicas por fallas operativas que implica la relación e intervención con proveedores y/o terceros y pérdida de imagen y confianza de los asociados si se ven afectados sus productos financieros a causa de actividades erradas desde la Cooperativa.</t>
  </si>
  <si>
    <t>Caso
Sobre los primeros días de marzo de 2021, 35 asociados hicieron operaciones con su tarjeta débito que en total sumó $7.943.416. Se presentó fallas tecnológicas, desconexión entre los aplicativos y dichas operaciones nunca fueron descontadas de los ahorros voluntarios de los asociados.
Por otro lado, se añade que al momento de realizar conciliaciones, no se verificó estas operaciones y en el mes de octubre cuando se detectó la falla, varios  asociados ya no tenían este dinero es sus cuentas de ahorro para realizar el cobro correspondiente.
Acciones
De los  $7.943.416 que sumó el total de las transacciones, se recuperó $4.365.767 quedando un valor  por recuperar de $3.607.649. 
Revisar las operaciones  de los asociados afectados, conciliar y recuperar los dineros de las cuentas de ahorro voluntario y para quienes ya no contaban con el recurso ir recuperando de manera paulatina.</t>
  </si>
  <si>
    <t>6 - Fallas Tecnologicas</t>
  </si>
  <si>
    <t>61 - Sistemas</t>
  </si>
  <si>
    <t>614 - Interrupción en el Suministro de un Servicio Público que Ocasiones Falla en los Sistemas</t>
  </si>
  <si>
    <t>INGRID YAMILE POLO CAITA</t>
  </si>
  <si>
    <t>18/02/2022 15:52:17: Riesgo identificado - Pérdidas económicas por fallas tecnológicas entra los aplicativos que conectan la operación de la Cooperativa.</t>
  </si>
  <si>
    <t>Caso
El 29 de noviembre, el área de operaciones ejecutó el proceso acostumbrado de aplicación de nominas de Colpensiones, tomando la plantilla oficial publicada en la página Web de Colpensiones.
El 3 de diciembre, cuando el área de operaciones verificó el proceso  junto con el área contable se hallaron diferencias con el reporte aplicado
Se evidenció  que la plantilla utilizada para dicha operación  era errada, (error que reconoció Colpensiones y posteriormente publicó la plantilla corregida) y que faltaba información por suministrar. En este proceso se procedió a realizar el cargue nuevamente y no se generaron pérdidas económicas para la Cooperativa.
Acciones
Corregir las operaciones ejecutadas de manera errónea, de forma urgente.
Medida de autocontrol por parte del analista, debe revisar plantillas y versiones oficiales antes de los cargues</t>
  </si>
  <si>
    <t>71 - Recepción, Ejecución y Mantenimiento de Operaciones</t>
  </si>
  <si>
    <t>717 - Problema en el Mantenimiento de Datos de Referencia</t>
  </si>
  <si>
    <t>Varios tipos de crédito</t>
  </si>
  <si>
    <t>18/02/2022 15:59:23: Identificación de riesgo- Pérdidas económicas por operaciones erradas en la aplicación de nomina.</t>
  </si>
  <si>
    <t>Prueba eliminada por verificación en proceso de implementación SARO SIAR</t>
  </si>
  <si>
    <t>Caso
Personas inescrupulosas crearon una página web www.coopfebor.com falsa para ofrecer préstamos de libre inversión, aprovechándose del buen nombre de Febor. Realizaron publicidad de oferta de servicios mediante cartas dirigidas y por la línea de WhatsApp 3123312790 donde solicitan envío de información al correo de gerencia@coopfebor.com con el fin de obtener tal servicio. En dicha pagina web se publicó la dirección real de Febor para crear confianza, Febor acudió inmediatamente a la publicación oficial de la novedad por los canales oficiales dirigida a los asociados y tramitó las denuncias correspondientes.
El proceso de suplantación no surgió efecto, no se identifican asociados víctimas de fraude en este evento.
Acciones
Comunicación y alerta inmediata a través de los canales oficiales de la Cooperativa para prevenir a los asociados de ser victimas de fraude.
Verificación permanente de sitios web sospechosos con información básica de Febor.</t>
  </si>
  <si>
    <t>2 - Fraude Externo</t>
  </si>
  <si>
    <t>22 - Hurto y Fraude</t>
  </si>
  <si>
    <t>222 - Falsificación</t>
  </si>
  <si>
    <t>Canales de comunicación virtual</t>
  </si>
  <si>
    <t>Diana Maribel Fonseca Gómez</t>
  </si>
  <si>
    <t>direccion.riesgos@febor.coop</t>
  </si>
  <si>
    <t xml:space="preserve">
18/02/2022 16:14:05: Transacción de riesgo- Pérdida de imagen y reputación debido a suplantaciones realizadas por personas inescrupulosas.</t>
  </si>
  <si>
    <t>Suplantación de página web de Febor</t>
  </si>
  <si>
    <t>Caso
El 09 de febrero de 2022 se presentaron fallas en la conexión de internet y en el PBX a partir de las 6:00pm, ocasionado por un daño en el switch (un dispositivo de interconexión utilizado para conectar equipos en red). Se realizó el proceso de restablecimiento del sistema y opera con normalidad a partir de las 8:30 am del 10 de febrero 2022. Para garantizar continuidad de la operación, se reemplazará el dispositivo de interconexión con los recursos presupuestados para el mantenimiento preventivo y/o correctivo de equipos e infraestructura tecnológica.
No se registran pérdidas económicas que deba asumir la Cooperativa.
Acciones
Reemplazar el switch dañado para garantizar nuevamente la conectividad.</t>
  </si>
  <si>
    <t>613 - Pérdida por Fallas en Telecomunicaciones</t>
  </si>
  <si>
    <t>Comunicación por PBX</t>
  </si>
  <si>
    <t>Johana Paola Cortés Gómez</t>
  </si>
  <si>
    <t>direccion.sas@febor.coop</t>
  </si>
  <si>
    <t>18/02/2022 16:53:31: Transacción de riesgo - Insatisfacción de los asociados por no prestar oportunamente los servicios mediante los canales telefónicos dado que las fallas tecnológicas interrumpen este medio de comunicación.</t>
  </si>
  <si>
    <t xml:space="preserve">Caso
El día 14 de febrero 2022 el asociado José Neira Ochoa identificado con CC 170562291 reportó sobre las 4:30 pm a Febor que intentaban extraer dinero de su cuenta de ahorros voluntarios sin su consentimiento. Al indagar y averiguar la situación expuesta por el asociado, se logró identificar dos personas que intentaban extraer $12 millones de pesos, y se bloqueó la aplicación del retiro inmediatamente, de igual al día siguiente, el asociado reportó que en la madrugada del 15 de febrero también tuvo intento de robo por $20 millones por uno de las personas identificadas.
El Asociado José Neira argumenta que esta persona es un asesor de una empresa de telefonía donde solicitó un servicio, y él confiado entregó su celular, por tal motivo este asesor tuvo acceso a su App móvil transaccional e inicio sus intentos de fraude. Febor hizo los bloqueos correspondientes sobre los productos del asociado para evitar este hurto y brindó la información pertinente para que pudiera iniciar un proceso de denuncia formal ante las autoridades competentes.
Acciones
Realizar el bloqueo inmediato de las cuentas y productos del asociado, asesorar al asociado para el restablecimiento de contraseñas
Comunicar y alertar de manera preventiva a los asociados para que cuiden su información y equipos de uso personal.
Brindar información al asociado con respecto de los intentos de fraude y asesoramiento para que presente la denuncia correspondiente.
</t>
  </si>
  <si>
    <t>221 - Robo o Hurto</t>
  </si>
  <si>
    <t>JOHAN SANTIAGO CRUZ MARTÍN</t>
  </si>
  <si>
    <t>Analista.operativo2@febor.coop</t>
  </si>
  <si>
    <t>18/02/2022 16:58:10: Transacción de riesgo- Pérdida de imagen y credibilidad con respecto de la seguridad de nuestros mecanismos de seguridad tecnológica y oportunidad de respuesta ante situaciones de posible fraude.</t>
  </si>
  <si>
    <t>Caso
No se programó el débito automático de la asociada Olaine Salas Fuentes de su producto Línea temporal con un saldo e $6.500.000 y una cuota de $110.500, debido a que el proceso de programación de débitos automáticos no está automatizado, se realiza de forma manual agregando un listado oficial en Excel y por olvido del analista que administra dicha información, no se incorporó la programación del débito para esta obligación.
La obligación vencía el 26 de diciembre /21 y se aplicó el débito hasta el día 3 de enero/22.
Acciones
Programar y ejecutar de manera inmediata el débito automático.
Auditoría a los procesos de gestión de operaciones para identificar oportunidades de mejora en los diferentes procesos.</t>
  </si>
  <si>
    <t>711 - Exceso de Manualidad</t>
  </si>
  <si>
    <t>Crédito de consumo</t>
  </si>
  <si>
    <t>18/02/2022 16:48:20: Transacción de riesgo- Aumento de la cartera en mora por no aplicar oportunamente los descuentos de recaudo autorizados
18/02/2022 16:58:57: Transacción de riesgo- Aumento de la cartera en mora por no aplicar oportunamente los descuentos de recaudo autorizados</t>
  </si>
  <si>
    <t>Caso
Se sobregiraron las cuentas de ahorros de aproximadamente 30 asociados por un total de $41.000.000 debido a que se realizaron operaciones de retiro el domingo 5 de diciembre/21 y la conexión entre Wog-Visionamos -Empacto no reflejó oportunamente aquellos giros efectuados. 
Las actualizaciones no quedan inmediatamente, se hacen 3 veces al día, pero el día del evento era fin de semana y el día siguiente, lunes 6 de diciembre/21  al realizar dichas actualizaciones se detecto el sobregiro.
No se registra pérdidas económicas asumidas por la Cooperativa, se toman acciones inmediatas para la recuperación del dinero.
Acciones
Identificar los asociados con sobregiro para proceder a la recuperación de la operación o solicitud de la devolución del dinero.</t>
  </si>
  <si>
    <t>18/02/2022 16:43:37: Transacción de riesgo - Pérdidas económicas, de imagen y credibilidad en la ejecución de operaciones y transacciones, originado por fallas tecnológicas entre los aplicativos que conectan la operación de la Cooperativa.
18/02/2022 16:59:46: Transacción de riesgo- Pérdidas económicas, de imagen y credibilidad en la ejecución de operaciones y transacciones, originado por fallas tecnológicas entre los aplicativos que conectan la operación de la Cooperativa.</t>
  </si>
  <si>
    <t>Sobregiro de cuentas de ahorro voluntario</t>
  </si>
  <si>
    <t>Caso
El asociado WULFRAN ENRIQUE LOPEZ OJEDA identificado con cédula de ciudadanía 3726870, realizó un proceso de compra de cartera con la entidad Excelcredit, valiéndose de un paz y salvo valiéndose de la falsificación de un paz y salvo a nombre de Febor sobre los productos de crédito 1192902 y 111977 firmado por una persona que no trabaja en la Cooperativa (Beatriz Elene Henao Quintero).
El jue, 17 feb 2022 a las 16:50, Ángela Carrillo (&lt;acarrillo@excelcredit.co&gt;) escribió a Febor:
Cordial Saludo,
Solicito su amable colaboración, procediendo con la suspensión o baja de descuento, del cliente en relación; teniendo en cuenta que le generamos compra de cartera.
*Se adjunta soporte de pago y paz y salvo
Cliente:
WULFRAN ENRIQUE LOPEZ OJEDA
C.c :3726870
Pagaduría: COLPENSIONES
Febor responde lo siguiente:
Buenas tardes Por medio de la presente nos permitimos informar que:
1.El paz y salvo adjunto no fue emitido por esta entidad cooperativa, ya que el asociado Wulfran Enrique lopez c.c. 3726870 tiene vigente el crédito Nª1192902
2.La persona que firma el certificado no es funcionario de Febor entidad cooperativa
Por lo anterior no es procedente la solicitud en mención
Acciones de la Cooperativa
La Cooperativa mediante la jefatura jurídica  inicia el  debido proceso disciplinario con el asociado mencionado y se comunica a los funcionarios algunas recomendaciones importantes:
1 Recordemos que toda información de nuestros asociados es privada por tanto a ninguna persona, entidad, alto funcionario o quien quiera que solicite copias de cédulas, información de saldos, números de teléfono o demás NO es posible que lo brindemos incurrimos en una grave violación al deber de cuidado que tenemos con la autorización que nos brindan para proteger sus datos personales
2 Recordemos que las únicas firmas autorizadas para expedir certificaciones, paz y salvos y demás de este tipo son la dela Directora de Servicio al Asociado y el Gerente, por tanto generemos alerta inmediata cuando reciban llamadas para corroborar datos de este tipo de preguntar: fecha de la certificación, y quien la firma. Para control de todos considero importante que puedan incluir en pie de firma quien elaboró la certificación.
3 Proceso disciplinario - llamado de atención evaluado por la Junta de Vigilancia y el Consejo de Administración.
4 El Consejo  de Administración decidió hacerle proceso de exclusión una vez que esté en firme el embargo de la mesada pensional. Sesión de Consejo 26 de noviembre 2022</t>
  </si>
  <si>
    <t>1 - Fraude Interno</t>
  </si>
  <si>
    <t xml:space="preserve">	125 Falsificación</t>
  </si>
  <si>
    <t>Laura Nataly Arévalo Agredo</t>
  </si>
  <si>
    <t>asesor.sas9@febor.coop</t>
  </si>
  <si>
    <t>21/02/2022 14:24:58: Es importante en cada gestión que se realice en casos similares, tener las precauciones de revisar detalladamente la información y documentación recibida, confirmar hasta estar completamente seguro de que el proceso es real y transparente, dado que podrían existir métodos de falsificación de mayor nivel con dificultad de detección.</t>
  </si>
  <si>
    <t>Falsificación de documentos por parte de un asociado</t>
  </si>
  <si>
    <t>Caso
El día 4 de abril se detectaron errores en el sistema transaccional y en general de varios módulos de operación en Wog, debido a que este sistema tuvo cambio de versión el fin de semana (2 y 3 de abril) por la incorporación del modelo de originación en la fabrica de créditos.
No se presentaron pérdidas económicas, ni se afectaron productos de los asociados ya que durante la ocurrencia se daba solución a las novedades por parte del área de tecnología y operaciones.
Acciones
Comunicación inmediata con el proveedor para la corrección de reportes y módulos afectados. 
El proveedor debe informar las actualizaciones y cambios de versión antes y prevenir a la entidad de los posibles daños.</t>
  </si>
  <si>
    <t>611 - Pérdida por Problemas en Software</t>
  </si>
  <si>
    <t>05/04/2022 09:47:50: Evento registrado desde el área de riesgos</t>
  </si>
  <si>
    <t xml:space="preserve">Caso
Se presenta un caso de inconformidad por fallas en el proceso de consignación por cheque y tiempo de espera en la liberación de canje el 6 de mayo 2022.
Mensaje del asociado Marco a la Gerencia:
El pasado lunes, aproximadamente a la una de la tarde, consigné en la oficina de Febor del edificio anexo un cheque de gerencia para ser abonado a la cuenta de ahorros voluntarios, por valor de 82 millones. Considerando que el canje debe tardar, a lo sumo, 3 días, ayer jueves en la tarde le solicité vía WhatsApp a Jorge Lievano que del producto de esa consignación me hiciera el favor de hacer un pago por $80 millones a capital del crédito de reestructuración solidaria, Jorge me contesta después de unos minutos que el cheque todavía no ha sido confirmado el canje, yo le hice la observación en el sentido que consideraba que desde el lunes no era razonable que el canje no se hubiera dado, cuando se sabe que el canje normalmente demora 2 días. Hoy viernes alrededor de medio día volví a preguntarle a Jorge sobre la operación,  me comentó que él estaba pendiente, pero que contabilidad, u operaciones todavía no le daba conformidad sobre el canje del cheque, a lo que volví a hacerle la observación sobre que no encontraba razonable tanta demora en el canje. Ante esta nueva situación, decidí llamar a Teresita y pedirle que me colaborara, hasta que finalmente hace un rato Jorge me confirmó que la operación de pago al crédito se hizo. 
El caso es que si yo no estoy pendiente e indagando, la plata queda depositada en la cuenta de Febor por varios días, sin aplicar ni a mi cuenta de ahorros voluntarios, ni para hacer el pago al crédito y por supuesto al no darse ese pago se causan intereses sobre mi crédito sin tener en cuenta que la plata ya está en poder de Febor desde hace varios días; sino hubiera estado yo pendiente la operación hubiera quedado para la semana entrante. 
En mi caso, porque tengo la posibilidad de llamar a Teresita y solicitarle colaboración, veo que Jorge no tiene culpa, porque el fué diligente cuando yo le hice la solicitud, simplemente él no podía hacer la operación mientras no le dieran la conformidad del canje.
________________
Se evalúa con el área de operaciones si el canje lo libera automáticamente el sistema, y si tiene un funcionario responsable de su verificación, además de definir el tiempo que debe durar en canje el cheque, que sea estrictamente lo necesario (máx. 3 días)
Acciones
El sistema tiene programados los días de liberar los cheques de canje (3 días), se ordena por parte de Gerencia disminuir los días a (1) en el sistema
</t>
  </si>
  <si>
    <t>713 - Incumplimiento de Plazos o Responsabilidades</t>
  </si>
  <si>
    <t>07/05/2022 21:38:37: Información tomada de la presentación del caso por el grupo de dirección en WhatsApp por parte de la Gerencia</t>
  </si>
  <si>
    <t>Demoras en canje de cheques de asociados</t>
  </si>
  <si>
    <t>Caso
El señor Luis Eduardo Rosales, ciudadano no asociado a la Cooperativa presento una queja ante la SES , inconforme por recibir correos con extractos bancarios que no le corresponden, pero que si le corresponden al asociado Luis Eduardo Rosales. La confusión consiste en envio de correo errado a luiseduardorosales@gmail.com y el correcto es luiseduardorosales08@gmail.com.
Acciones 
A.   La funcionaria Rina Herrera se comunicó con el asociado Luis Eduardo Rosales y efectivamente el correo de él es luiseduardorosales08@gmail.com, adicional contactará al señor Luis Rosales y se le indicará que no va a volver a recibir estos correos por parte de Febor Entidad Cooperativa.
Se verifica sistema de encriptación frente a Base social, para que el problema sea solucionado de raíz, actualizándolo en el sistema Wog.
Se verifica uno a uno los asociados a los que se les envío extractos de tarjeta crédito, para constatar que no hubo más inconsistencias, lo cual solo se presentó con este asociado.
Se dio respuesta a la queja del ciudadano con conocimiento de la Junta de vigilancia y con copia a la Superintendencia de Economía Solidaria.</t>
  </si>
  <si>
    <t>719 - Seguridad de la Información</t>
  </si>
  <si>
    <t>Tarjeta crédito</t>
  </si>
  <si>
    <t>Buzón Quejas y Reclamos</t>
  </si>
  <si>
    <t>24/05/2022 17:21:30: La queja respuesta se proyecta, se traslada a junta de vigilancia para ser respondida al ciudadano con copia a la SES</t>
  </si>
  <si>
    <t>Caso
Se presenta desconexión del servicio entre visionamos - Empacto - WOG el día 21 de mayo de 2022, que produce que las operaciones que los asociados realizaron con su tarjeta debito, su cuenta de ahorro, o sus cupos rotativos y avance no fueran registradas en el producto pero si fueron ejecutadas correctamente por visionamos y compensadas a Febor un total de 42 asociados. Diariamente se validan que las operaciones del día anterior sean ejecutadas en su totalidad en los productos correspondientes, el día Lunes 23 de mayo de 2022 se evidencian operaciones que presentan diferencias por lo cual se procede a remitir la información a contabilidad para validar si estas fueron compensadas por visionamos a febor. por parte de wog el 24 solicitan el envió el archivo AUT por medio del cual registran las operaciones que reporta visionamos y son cargados a los productos en WOG, una vez identifican las diferencias proceden a aplicarlas en producto con fecha 24 al cierre del día y en la descripción se diligencia que corresponden al 21 de mayo de 2022. Se debe validar la forma como monitorear en linea las desconexiones entre visionamos - Empacto - WOG, con el fin de realizar las acciones correctivas con mayor prontitud.
Acciones
Identifican las diferencias en los saldos y aplicar correcciones en el producto.</t>
  </si>
  <si>
    <t>Nataly Malagón</t>
  </si>
  <si>
    <t>25/05/2022 15:55:14: Reporte Evento SARO link
26/05/2022 12:36:41: Caso recibido, revisado por Dirección Riesgos</t>
  </si>
  <si>
    <t>Caso
El pasado lunes 23 de mayo, nuestra cajera de Mazuren Laura Nataly Arevalo tuvo un descuadre en cajera por $1.100.000- el mismo día al cierre luego de haber hecho todos los cruces respectivos informo del faltante y aseguro saber a que asociada le habia dado el dinero de mas, así mismo, informo que la llamo y la sra informo no tener el dinero de sobra.
El martes 24 nuestra asociada se acerco a la oficina del centro y entrego un millón de pesos.
Al revisar el video del momento de la atención en caja de la asociada, no se evidencia cual pudo haber sido la falla puntual, sin embargo considero que pudo darse por que la asesora tenia dinero en la maquina contadora.
Valga le pena mencionar que es la primera vez que se presenta un descuadre en cabeza de nuestra asesora Laura Nataly Arevalo quien es la encargada de la caja desde 01 de septiembre en nuestra extensión de caja de Mazuren.
Acciones
Recuperación y devolución del dinero a la caja. Esta tarea la debe realizar la asesora Nataly Arévalo.</t>
  </si>
  <si>
    <t>718 - Error en Otras Tareas, Falla en la Entrega</t>
  </si>
  <si>
    <t>Johana Cortés</t>
  </si>
  <si>
    <t>31/05/2022 07:37:29: Reporte Evento SARO link
01/06/2022 10:24:23: Se sugiere que el cajero tenga claro su procedimiento de operación en caja: 1. Se atiende un asociado a la vez 2. Se ingresa el dinero , se cuenta se guarda y se realiza la operación ( no dejar dinero en la maquina contadora) 3. Si se entrega dinero, grabar la operación, tomar el dinero, contarlo en la maquina, entregarlo y solicitar al asociado que confirme la cantidad entregada 4. Evitar distracciones durante las operaciones en caja (celulares, hablar con compañeros o demás visitantes etc.)</t>
  </si>
  <si>
    <t xml:space="preserve">Caso
Fallas en los sistemas retrasan la operación por casi dos horas, esto se debe a que se ejecutaron varios procesos masivos al tiempo y dado que los dos apuntan directamente a la base de datos, se  estaban cargando créditos al mismo tiempo y adicionalmente se estaban procesando los archivos de Tarjeta de Crédito (que provienen de ASNET) los cuales generaron conflicto con el procesamiento del servidor. Al contactar con urgencia al proveedor WOG para solucionar el conflicto se tuvo los siguientes inconvenientes:
Falta de soporte y prontitud del proveedor en las respuestas de solución. 
Burocracia en la toma de decisiones por parte del proveedor para la solución inmediata del problema.
Esta afectación se evidencia por falta de monitoreo por parte del proveedor WOG, dado que ellos son los que administran la aplicación y determinan los procesos que afectan en gran escala al sistema.
Acciones
Comunicación inmediata con el proveedor para la corrección de reportes y módulos afectados
Verificar la capacidad del servidor, evaluar lo que se requiere para que el rendimiento del sistema no disminuya por la ejecución de varios procesos.
</t>
  </si>
  <si>
    <t>Jasson Cepeda</t>
  </si>
  <si>
    <t>coordinador.informatica@febor.coop</t>
  </si>
  <si>
    <t>03/06/2022 12:24:42: Reporte Evento SARO link
05/06/2022 15:35:27: Desde el área de tecnología, se debe verificar la capacidad del servidor, evaluar lo que se requiere para que el rendimiento del sistema no disminuya por la ejecución de varios procesos. Se deben generar las recomendaciones preventivas para el buen manejo del sistema a los funcionarios con acceso a operaciones delicadas.</t>
  </si>
  <si>
    <t>Caso
El gerente Juan Pablo Vélez reporta como evento de riesgo la carencia y debilidad en el proceso de reporte de eventos de riesgo por parte de los funcionarios, a pesar de llevar a cabo capacitación al respecto, es necesario promover e intensificar el esfuerzo al respecto.
Es necesario y obligatorio que todos los funcionarios conozcan el proceso y los medios para reportar eventos de riesgo y hacerlo de manera oportuna.
Acciones
Sensibilización a los funcionarios sobre el reporte de eventos de riesgo mediante cápsulas de conocimiento, reuniones con el personal y guía en la elaboración de reportes directamente a los jefes de área.</t>
  </si>
  <si>
    <t>72 - Seguimiento y Presentación de Informes</t>
  </si>
  <si>
    <t>721 - Incumplimiento de la Obligación de Informar</t>
  </si>
  <si>
    <t>Juan Pablo Vélez</t>
  </si>
  <si>
    <t>gerencia@febor.coop</t>
  </si>
  <si>
    <t>06/06/2022 14:19:46: El área de riesgos debe continuar fortaleciendo la cultura institucional basada en los procesos de riesgos.</t>
  </si>
  <si>
    <t xml:space="preserve">Caso
El día 19 de mayo el asociado Fredy Niño Rodríguez solicita un cheque por el monto de $ 283.000.000 el cual le fue entregado bajo el requerimiento de retiro de sus recursos, estos corresponden a fondos en sus ahorros voluntario y cancelación de CDAT;  el día 27 de mayo el asociado se acerca a las instalaciones de Febor en la Calle 42 y nos manifiesta que le informaron en el Fondo De Inversiones Colectivas Abierto Rentar que  el cheque había sido devuelto por la causal 2(fondos insuficientes), el asociado en ese momento no tiene el cheque físico  y el tercero le indica que puede re consignarlo solo hasta cuando sea reclamarlo igualmente le indican que este se lo estarán devolviendo hasta el día 31 de mayo en la tarde.
El asociado aun no sabe que desea hacer , si Re consignar el cheque , cambiarlo por un cheque de gerencia o si desea una transferencia directa a su cuenta, quedamos de hablar hasta el día 31 cuando el recogiera el cheque.
EL día 31 yo lo llame y el quedo de pasar a Febor en horas de la tarde cuando recogiera el cheque, en tarde el asociado trae el cheque y solicitar realizarle una transferencia a su cuenta de Davivienda por el monto de $ 284.132.000 la cual se le realiza el día 1 de junio de 2022 igualmente se le envía correo avisándole junto con el soporte de haberle realizado ya el giro.
Desde el día 27 de mayo cuando se supo de este inconveniente se reporto ante Banco Coopcentral ya que este cheque no aparece registrado en el movimiento de la cuenta y tampoco fue reportada su devolución; por parte de Coopcentral me confirman que después de haber revisado el tema pudieron detectar que se había presenta un error al momento de visar ese cheque y no lo revisaron con la cuenta de Febor si no con otro cliente del Banco, por tal motivo no fue pago ni reportado a Febor.
Acciones
Comunicarse con el asociado y brindarle otra alternativa de pago de su dinero mientras soluciona el reporte del cheque sin fondos. Transferencia a cuentas de ahorro. (Tesorería)
Tramitar la queja e inconformidad con el Banco Coopcentral (Tesorería)
</t>
  </si>
  <si>
    <t>712 - Errores en Digitación de Datos, Mantenimiento o Descarga</t>
  </si>
  <si>
    <t>Diana Giovanna Escobar</t>
  </si>
  <si>
    <t>tesoreria@febor.coop</t>
  </si>
  <si>
    <t>06/06/2022 09:55:34: Reporte Evento SARO link
06/06/2022 15:16:35: Es importante tener en cuenta el cupo de sobregiro en dado que se agote el fondo en la cuenta, que la retroalimentación entre el banco y Febor sea activa de tal manera que no se afecte el servicio de los asociados.</t>
  </si>
  <si>
    <t>Caso
A cierre del mes de junio 2022 se evidenció afectación en el IRL (segunda banda) luego de ejecutar el cierre de productos debido a un incremento de aproximadamente $3,000 millones en la partida de créditos aprobados no desembolsado. La falla fue observada sobre las tarjetas de crédito ya que el saldo reflejado era negativo en aproximadamente $4,000 millones por imprecisiones e inconvenientes con Ascard. El área de operaciones y el área financiera realizaron las correcciones al saldo quedando positivo en más de $3,000 millones y pese a las depuraciones propias sobre otras cuentas de créditos aprobados no desembolsados por su tiempo de inutilidad, el saldo total de esta partida (cuenta 9115) se vio afectado de manera importante dejando como consecuencia una cobertura por debajo de 1 en la segunda banda del IRL.
Este tipo novedades obligan a la Cooperativa en crear acciones y alternativas que permitan subsanar el incumplimiento de límites, lo cual es informado a la Gerencia por parte de la Dirección de Riesgos y permanece en constante seguimiento.
Acciones
Revisión de la conciliación de cupos de las tarjetas
Revisar los escenarios de estrés del IRL para verificar si se presenta o no incumplimiento, evaluar los ALN e inversiones que dan cobertura al aumento del saldo de cupos de TC</t>
  </si>
  <si>
    <t>714 - Ejecución Errónea de Modelos o de Sistemas</t>
  </si>
  <si>
    <t>23/07/2022 00:31:49: Caso evaluado con la jefatura de operaciones y la coordinación de contabilidad</t>
  </si>
  <si>
    <t>Caso
El fin de semana del 6 de agosto a las 12 pm los asociados con operador Tigo se encuentran sin servicio de telefonía, esto  ha generado molestias e inconformidad por parte de los usuarios.
Mensaje de Febor a Tigo...............
Buenos días Clara Teresa
Cordialmente me permito solicitar su colaboración validando el servicio que tenemos con el operador Tigo, ya que desde el domingo estamos sin servicio de voz ni datos, para los asociados afiliados.
Ya me comunique con la línea de atención quienes me confirman que no hay problemas con la facturación y que van a escalar el caso al área encargada.
Mensaje Tigo a Febor...............
Estimada Natali,
Recibe un cordial saludo, 
Como te comenté por WA, se revisaron todas las líneas y las líneas del perfil Asociados se encontraron sin recursos. Se priorizó el caso y pronto tendrán los recursos cargados.
Lamentamos los inconvenientes presentados.
Las acciones inmediatas para aliviar el malestar de los asociados fue recargar minutos mientras Tigo generaba la solución pero no fue exitoso, finalmente se reportó solución del problema el 09 de agosto 2022 a las 10:16 am por la jefe de operaciones Nataly Malagón mediante el grupo Dirección Febor de WhatsApp, por parte del área de comunicaciones se realizó una carta de excusas por las fallas presentadas dirigida a los asociados afectados.
La dirección de servicio al asociado, tramitó la solicitud de reducción de costo en la factura del periodo de afectación para no generar mayor inconformidad en los asociados.
Acciones
Ofrecer otras alternativas para que los asociados con telefonía TIGO tengan servicio. Cargas prepago o intervenir con el operador móvil resolver el inconveniente (Jefe de Operaciones)
Enviar carta los asociados afectados indicando la falla y solicitando disculpas por las molestias presentadas (Jefe de Comunicaciones)
Tramitar solicitud de reducción de costo en la factura del periodo de afectación con el operador TIGO para no generar mayor inconformidad en los asociados afectados (Directore SAS)</t>
  </si>
  <si>
    <t>Convenio de servicio de telefonía</t>
  </si>
  <si>
    <t>JOHANA PAOLA CORTÉS GÓMEZ</t>
  </si>
  <si>
    <t>10/08/2022 08:22:25: Pérdida de imagen y reputación por mala prestación se servicios no financieros en convenio con terceros</t>
  </si>
  <si>
    <t>Caso
El área de tesorería reporta que ha tenido que elaborar los cheques de forma manual debido a que el módulo del sistema en Wog para la generación de cheques está fallando y no salen bien configurados. Este inconveniente fue escalado a Wog mediante el área de sistemas para su corrección, con el fin de evitar tener que acudir a procesos manuales que retrasan la operación y que puedan ocasionar pérdida de trazabilidad de procesos delicados.
Acciones
Documentar incidencia al proveedor Wog especificando el daño y el módulo afectado (Tesorería)
Seguimiento del daño o desconfiguración del módulo para impresión de cheques (Director TI)</t>
  </si>
  <si>
    <t>DIANA GIOVANNA ESCOBAR SARMIENTO</t>
  </si>
  <si>
    <t>25/08/2022 10:06:45: Revisado tesorería</t>
  </si>
  <si>
    <t>Caso
El 22 de agosto no funcionó la conexión entre Wog y Experian para las consultas en centrales de riesgo durante el proceso de originación de crédito generando retraso en las etapas de verificación y del flujo del proceso. Fue reportada la incidencia al área e tecnología y Wog, la cual fue solucionado el día siguiente.
No fue reportado el motivo del daño ni las acciones sugeridas para alertar o prevenir su ocurrencia nuevamente.
Acciones
Reportar incidencia a Wog sobre las fallas de desconexión con Experian (Jefe Operaciones)
Seguimiento a la incidencia para solución inmediata por Wog (Coordinador TI).</t>
  </si>
  <si>
    <t>DIANA MARIBEL FONSECA GÓMEZ</t>
  </si>
  <si>
    <t>31/08/2022 17:25:36: Es importante conocer oportunamente los cambios que genere el proveedor y que puedan alterar el funcionamiento del sistema y planes de prevención y contingencia</t>
  </si>
  <si>
    <t>Caso
Durante el proceso de otorgamiento de tarjetas de crédito, se detecto que las variables de evaluación de moras y score que se extraen de Experian automáticamente en Wog no estaba funcionando, generando que no se pondere completamente el scoring. El proceso se continuó de forma manual, agregando la ponderación faltante; sin embargo, hacer esto implica exponer posibles imprecisiones y aumentar los retrasos en el proceso otorgamiento de tarjetas de crédito. A la fecha no se ha solucionado y se debe continuar en monitoreando.
Acciones
Ponderar de forma manual las variables que presentan falla en el sistema mientras se soluciona desde el proveedor Wog.
Reportar incidencia a Wog sobre las fallas en la ponderación interna de las variables.( Jefe de Operaciones)
Reuniones con el proveedor Wog para resolver incidencias y culminar proyectos en curso.( Director SAS, Jefe de Operaciones, Dir Riesgos, Jefe de Control Interno)
Seguimiento a la incidencia hasta corroborar cálculos correctos de las variables.(Dirección TI)
Finalmente: Incidencia #55633 - Se realizo un proceso de calculo manual, no se aprobó desarrollo a WOG. Para manejar la medición de variables en el originador para TC se incluyó en el modelo de capacidad de pago el cálculo de estimación de capacidad de pago para las TC (Gerencia Y Dirección TI</t>
  </si>
  <si>
    <t>31/08/2022 17:35:27: En monitoreo hasta solución definitiva del arreglo de las ponderaciones en el sistema</t>
  </si>
  <si>
    <t>Imprecisiones en cálculos del sistema Wog</t>
  </si>
  <si>
    <t>Caso
La Directora de Servicio al Asociado reporta que constantemente la plataforma de Cooperativa Digital presenta fallas al momento de cargar un crédito, situación que retrasa el proceso de otorgamiento y genera pérdida de credibilidad con los asociados que usualmente prefieren este medio para sus solicitudes.
El área de tecnología debe monitorear permanentemente la funcionalidad de las plataformas tecnológicas, en especial las de prestación de servicio.
Acciones
Reportar incidencia a Wog sobre las fallas presentadas en la Cooperativa Digital (Jefe Operaciones)
Seguimiento a la incidencia hasta comprobar que funcione correctamente la Cooperativa Digital (Coordinador TI)</t>
  </si>
  <si>
    <t>10/10/2022 10:02:50: Pendiente agregar canal Cooperativa Digital
10/10/2022 10:06:42: Agregado canal</t>
  </si>
  <si>
    <t>Caso
Al hacer la reclamación del siniestro 10259252 ante La Equidad Seguros, la aseguradora objetó la petición para el pago de 38 millones de pesos que corresponden al crédito No. 1248815 otorgado al señor Excelino Herrera (QEPD), quien se identificaba en vida con CC 17133827. 
De acuerdo con la aseguradora, el crédito se desembolsó el 9 de agosto del 2022, fecha en la que también falleció el asociado. Una vez se hizo la trazabilidad de la operación, se detectó que él desembolsó neto del crédito se hizo a la cuenta de ahorro voluntario del fallecido, pero los  recursos ya no figuraban ahí, es decir, fueron retirados el 11 de agosto del 2022 (2 días posteriores al deceso) en la extensión de caja ubicada en Mazuren, mediante la presentación de un poder general suscrito por el señor Herrera en vida a su esposa.
A la fecha tiene $ 15 millones han Aportes y Daes pero no han presentado la reclamación formal para cruce de cuentas.
Acciones
Hacer el respectivo proceso e recuperación y cruce de cuentas (Jefe Jurídico)</t>
  </si>
  <si>
    <t>Andrés Camilo Forero García</t>
  </si>
  <si>
    <t>juridica@febor.coop</t>
  </si>
  <si>
    <t>10/10/2022 10:47:51: Hacer el respectivo proceso e recuperación y cruce de cuentas</t>
  </si>
  <si>
    <t>Caso
El 19 de octubre en horas de la madrugada se presentó corte de energía en la oficina de la calle 42 por fallas en el sector, esto ocasionó que el PBX no funcionara, sin servicio de internet, las plantas de energía tenían capacidad para aproximadamente 3 o 4 horas de energía para los equipos de computo; sin embargo, el daño en el sector duró más horas de lo previsto.
El área de Riesgos y Contabilidad tuvieron energía hasta las 10:30 am aproximadamente, para el el área de servicio y operaciones la capacidad no alcanzó hasta la misma hora ya que algunos equipos de computo que había dejado prendidos el día anterior absorbieron energía en la madrugada.
Acciones
Activar Plan de Continuidad de negocio. Plantas de energía en funcionamiento con capacidad para soportar operación de 3 a 4 horas
Reunión inmediata  miércoles 19 octubre 11 am - 2.30pm. El equipo directivo analiza la situación y concluye que se debe operativizar de manera adecuada los planes de continuidad desde el área de tecnología, el personal no debe dejar los equipos prendidos, el PBX debe trasladarse a un servidor en la nube para que las fallas de energía no afecten el servicio por este medio, se debe tener capacidad de solucionar y operar en la oficina cuando ocurran estas fallas sin propender siempre al envío de funcionarios a trabajar en casa, esto podrá darse sólo cuando sea estrictamente necesario.
Jefes inmediatos deben llevar la información a sus equipos de trabajo para la toma de buenas prácticas.</t>
  </si>
  <si>
    <t>26/10/2022 09:43:38: Creación del evento - pendiente corrección de proceso relacionado (en mesa de ayuda AppsCloud)</t>
  </si>
  <si>
    <t xml:space="preserve">Caso
El 25 de Octubre 2022 se envió mensajes masivos de cobro de cartera a los asociados de manera errónea, fue enviado a la totalidad de la base social incluyendo asociados que se encontraban al día con sus obligaciones. Esto generó molestias y quejas por parte de los asociados, las acciones tomadas de manera inmediata fue enviar nuevamente un mensaje indicando el error humano.
(tabla)
Las oportunidades de mejora están orientadas al autocontrol, revisar adecuadamente la segmentación de las bases de datos que se van a cargar a las plataformas para envío de mensajería.
Costo de cada mensaje: 5,702,270.17 valor de un paquete de 1000,100 mensajes (costo estimado $5,70) valor tomado de factura Masivian Radicado 20228000046052.
Precio pérdida estimado:  $ 24.380,47 de 4276 mensajes.
Acciones
Reenviar mensaje de texto inmediatamente  a los asociados aclarando el error y solicitando disculpas (Jefe de Comunicaciones)
</t>
  </si>
  <si>
    <t>27/10/2022 09:13:09: Pendiente corregir proceso
27/10/2022 09:22:55: Se agrega propuesta de acción de mejora
08/11/2022 15:45:10: Se agrega valor estimado de la pérdida</t>
  </si>
  <si>
    <t xml:space="preserve">Caso
Los asociados manifiestan que no pueden hacer pagos mediante la Cooperativa Digital porque no está en funcionamiento, no permite ingresar. Esta falla es escalada a Wog mediante la Jefe de Operaciones Nataly Malagón.
(foto)
Wog se encuentra en proceso de validación - pendiente cierre de la novedadSe activa el servicio nuevamente
(foto)
Acciones
Reportar incidencia a Wog sobre las fallas presentadas en la Cooperativa Digital (Jefe de Operaciones)
Seguimiento a la incidencia hasta comprobar que funcione correctamente la Cooperativa Digital (Jefe de Operaciones)
</t>
  </si>
  <si>
    <t>27/10/2022 11:32:36: Pendiente cambio de proceso afectado por configuración del sistema
27/10/2022 11:36:14: Cargue de seguimiento WOG
27/10/2022 11:53:27: Cierre de la falla operativa
27/10/2022 11:56:07: Cambio de canal afectado a Cooperativa Digital</t>
  </si>
  <si>
    <t>Caso
Se recibió el retiro del asociado Helena Castro de Caicedo con CC 28.505.906 a razón del fallecimiento 10 de septiembre de 2022, cuya reclamación a la aseguradora fue aprobada a Febor el día 25 de noviembre, en el momento que se estaban realizando las validaciones correspondientes se evidencia que el día 28 de noviembre de 2022 se realizo un retiro de la cuenta del ahorro voluntario por valor de $1.143.000 a través de la cooperativa digital a la cuenta de Carmen Analida Caicedo Castro quien se encontraba inscrita como tercero de asociado fallecido. Por lo cual se evidencia que hay una suplantación de identidad y se conocían las credenciales de ingreso a la cooperativa digital con las cuales se realizo el fraude al asociado Q.E.P.D. 
Acciones
Trámite jurídico, contacto con los familiares titulares (Jefe Jurídico)
Modificación de procedimiento de retiro de asociados por fallecimiento,  para analizar bloqueo de credenciales de asociados fallecidos para evitar transferencias de terceros por medio de la Cooperativa Digital.(Jefe de Operaciones) </t>
  </si>
  <si>
    <t>4 - Asociados o Clientes</t>
  </si>
  <si>
    <t>41 - Adecuación, Divulgación de Información y Confianza</t>
  </si>
  <si>
    <t>Natali Malagon Sierra</t>
  </si>
  <si>
    <t>Caso
El día 29 de noviembre el asociado Guillermo de comunicó a través del PBX sobre el medio día, informando que en la madrugada de ese mismo día se comunicaron de Coopcentral a confirmar si estaba realizando unas transferencias por 2 millones de pesos, donde el informó que no era él y de inmediato el banco le confirma el bloqueo de la cuenta. El banco le comenta que debe comunicarse con la cooperativa, al yo recibir la solicitud me acerque al área operativa para verificar la información y poderle brindar una respuesta al asociado el cual yo le informe que no se habían realizado las transferencias pero luego de realizar una verificación de movimientos se pudo corroborar que si se habían realizado dos retiros, le informe que monto tenía actualmente que correspondía a 800 mil pesos, efectivamente verificando Coopcentral había enviado un correo de aviso del fraude que se había evidenciado del asociado, le pregunté a Nataly jefe del área operativa que como podía manejar este caso en donde me responde que se va a reportar al banco para realizar seguimiento del caso y adicional que tocaba esperar la respuesta de ellos, luego el asociado me informo que precisamente el día de ayer (28 de noviembre) se había comunicado con una asesora de Febor para realizar el cambio de clave, le pregunte que si recordaba el nombre informando que no que le diera los nombres de mis compañeras y llegó a la conclusión de que lo atendió Laura Camila, y le realice varias preguntas sobre cómo había procedido Camila con el cambio de clave en donde me comenta que no recuerda si realizo el cambio de clave o le dejó la que ella le asignó, de igual manera le pregunte de que número se había comunicado el día anterior para poder buscar la conversación pero como se comunicó del teléfono del banco le informe que era un poco más complicado buscar dicha conversación pero que sin embargo íbamos a ponernos en la tarea de tratar de solucionar lo más pronto posible el inconveniente.
Acciones
Reconocimiento del dinero al asociado de manera inmediata para no generar mal malestar y mala imagen hacia Febor
Tramitar con la aseguradora y Coopcentral para el retorno del dinero a Febor.
El 04 de abril, la aseguradora solicitó a Febor los documentos que soportan la investigación del caso, el extracto de la cuenta de ahorros y la bitácora de movimientos, así como copia de las respuestas dadas por el Banco Cooperativo Concentrar y Visionamos. Tales documentos fueron recopilados y enviados a la aseguradora el 19 de abril bajo el radicado Siniestro Nro. 10270420 Caso OnBase 15918. A la fecha, no se ha obtenido respuesta.</t>
  </si>
  <si>
    <t>Manuela Vélez yara</t>
  </si>
  <si>
    <t>asesor.sas12@febor.coop</t>
  </si>
  <si>
    <t>Caso
a)    El Crédito No. 1243992 fue desembolsado a la señora Carmen Valderrama de Borrero (QEPD), quien se identificaba con la Cédula de Ciudadanía No. 26612306, el 17 de diciembre del 2020 por cuantía de $65.000.000 pesos m/cte.
b)    Que, el pago del crédito en cita se difirió en 64 cuotas mensuales, con una Tasa Efectiva Anual (T.E.A) del 12,44% y su recaudo se estipuló mediante libranza o descuento directo por nómina.
c)    La señora Carmen Valderrama de Borrero falleció el 16 de mayo del 2022 en la ciudad de Neiva, hecho jurídico que consta en el Registro Civil de Defunción con Indicativo Serial No. 10697607 del 19 de mayo del 2022, expedido por la Notaría Segunda (02) del Círculo de Neiva.
d)    Que, a la fecha del deceso, la deudora tan solo pago 13 cuotas del crédito, quedando un saldo pendiente por pagar de $43.735.566 pesos m/cte.
e)    El 09 de junio del 2022 se formuló la reclamación del siniestro ante la Aseguradora La Equidad bajo el caso No. 133799.
f)     El 13 de junio del 2022, la Equidad Seguros O.C. comunicó a Febor que la indemnización fue definida y liquidada. De este modo, se elaboró una cuenta por cobrar por la suma de $43.735.566 a la Equidad Seguros y así proseguir con el pago de los ahorros a los herederos de la asociada.
g)    El 07 de julio del 2022, los herederos de la señora Carmen Valderrama de Borrero (QEPD) radicaron en Febor la reclamación del saldo acumulado en aportes, ahorros y depósitos a nombre de la difunta. La transacción a los herederos se llevó a cabo el 14 de julio del 2022 por el saldo evidenciado en el ahorro voluntario.
h)    El 26 de julio del 2022, La Equidad Seguros O.C. objetó parcialmente la reclamación por la suma de $23.735.566, toda vez que, al momento del fallecimiento, la asociada contaba con 91 años y, al interior de las condiciones de asegurabilidad de la póliza vida deudores AA002483, se estipuló que la cobertura para muerte, por cualquiera causa, de asociados mayores de 90 años, tendrá un límite de valor asegurado de $20.000.000 de pesos.
i)     En consecuencia, el saldo de $23.735.566 de pesos no se encuentra amparado por la póliza AA002483, de acuerdo con lo estipulado en el Artículo 1079 del Código de Comercio.
j)     Una vez consultados los registros de bienes que administra la Superintendencia de Notariado y Registro, se observa que no figuran inmuebles a nombre de la deudora.
Acciones
Tramite jurídico y proceso con aseguradora (Jefe Jurídico)</t>
  </si>
  <si>
    <t>751 - Pérdida por Fallas con Contrapartes</t>
  </si>
  <si>
    <t>14/12/2022 20:22:26: Caso cerrado por reconocimiento de la aseguradora y concepto emitido</t>
  </si>
  <si>
    <t xml:space="preserve">Caso
Fue radicada la factura de renovación de la Póliza Multirriesgo por daño material el 17 de noviembre 2022 (20228000072812) la cual fue  archivada por parte del asesor de gestión documental, de tal manera que no se continuo su tramite para finalizar su aprobación y pago. El 13 de diciembre se detecta el error en el área de riesgos, se solicita reactivar el trámite de pago de la póliza con la autorización de gerencia.
La causa del error se ocasionó por falla humana del funcionario encargado, recientemente contratado el cuál desconocía el proceso total de tramite de facturación especialmente del flujo diseñado en el programa de Gestión Documental Orfeo. El funcionario tuvo retroalimentación por parte de la Dirección de Riesgos para que pueda prevenirse organizar su gestión en los próximos trámites de facturas.
Acciones
Informar de manera inmediata al Analista de Gestión Documental sobre los pasos a seguir cuando llegan facturas y el medio por el cual las recibirá. (Directora de Riesgos)
Gestionar el pago de la factura pendiente (Directora de Riesgos)
</t>
  </si>
  <si>
    <t>716 - Falla en la Gestión Documental</t>
  </si>
  <si>
    <t>20/12/2022 10:30:32: Reportado - Riesgos</t>
  </si>
  <si>
    <t xml:space="preserve">Se reporto interrupción del canal PBX de la coopertariva, una interupción del servicio por dos (2) horas,Las causas fueron:1. Se identificó que el problema se originó por una caída del Canal de TIGO-UNE.2. Se identificó que la salida y PBX de la oficina del Centro está únicamente habilitada por el canal de TIGO-UNE.3. No se cuenta con un esquema de alta disponibilidad activo-activo para los canales de internet.
En el proceso de verificación, se identificaron tambien:1. Se evidencio un error en la configuración de los DNS actuales de Febor.
</t>
  </si>
  <si>
    <t>Fabian Manuel Jordan vargas</t>
  </si>
  <si>
    <t>direccion.informatica@febor.coop</t>
  </si>
  <si>
    <t>Johana Paola Cortés Gomez</t>
  </si>
  <si>
    <t>06/02/2023 09:37:30: Revisar controles y acciones a tomar con la Dirección de TI
06/02/2023 12:15:11: Comité Gerencia 06 febrero 2023. Durante el Comité se debatieron varias opciones tales como: Crear mecanismo de alerta mediante mensajes de texto que avise al asociado los movimientos que hace en la Cooperativa, generar códigos OTP para confirmar operaciones, limitar actualizaciones de datos de contacto en plataformas digitales, programar preguntas de seguridad. Desde Jurídica, asesorarlo para que formule una denuncia, Febor Le devolverá el dinero al asociado, la Dirección de TI solicitó a Wog rastreo de las operaciones con IP para determinar el origen de la operación.
06/02/2023 12:24:28: Actualización campo cuenta contable
23/02/2023 10:10:27: En el proceso de investigación desde Operaciones, se analizó la trazabilidad de uso de la Cooperativa digital, se detecto que el asociado no había hecho cambio de claves durante el año2022, estos cambios se presentaron en 27 y 30 de enero 2023 y nuevamente el 2 febrero 2023. En cuanto al rastreo de IP donde se efectuaron transacciones se identificó que son de movistar y genera ubicación es Soacha, sin embargo, dado que son publicas, no se puede tener certeza o acercamiento a la persona causante del fraude. El señor fue asesorado por el Jefe Jurídico para presentar los documentos correspondientes para la reclamación ante la aseguradora, el asociado los pasó y está en trámite.
07/03/2023 12:03:43: Se ordena que todas las transacciones a terceros deben ser confirmadas sin importar los montos debido a los casos de fraude presentados.</t>
  </si>
  <si>
    <t>Caso
La Directora Johana Cortés recibió el siguiente mensaje
'El señor Diego Mauricio Vásquez Escobar que constituyó hace unos meses un CDAT a dos años (según me dice al 7.5% EA). El llamó a averiguar por la causación de intereses y al parecer le informaron mal y está muy preocupado porque le dijeron que era un error del software.'
El señor Diego Vásquez identificado con CC 71668299 constituyó un CDAT n°  01322000000001624 a 720 días con tasa EA del 7.5% de febrero 2022 a febrero 2024 al momento de consultar cuanto tenía causado en intereses en febrero 2023, aparecía registrado $7.458.296 millones cuando debía ser $13.950.000.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Este inconveniente fue trasladado al proveedor Wog para su inspección y arreglo definitivo en el sistema.
El impacto en la diferencia de costos por causación de intereses es aproximadamente $320 millones los cuales tendrán reconocimiento total en el mes de febrero 2023.
Los funcionarios encargados de crear el CDAT en el sistema deberán tener en cuenta no marcar el parámetro “Dos años” mientras el proveedor Wog genera una solución definitiva.
Es necesario diseñar plantillas estándar para el calculo de intereses de los productos de tal manera que, sirva para auditar e identificar que el sistema esté calculando correctamente.
Acciones
Revisar el detalle del error en la liquidación de intereses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Solicitar a Wog, la atención sobre esta falla revisando la parametrización directa del sistema
Wog confirmó que fue arreglada la parametrización de la variable de periodicidad 'DOS AÑOS ' en el proceso de creación de CDATs de tal manera que calcule correctamente como esta definido para la variable de periodicidad 'AL VENCIMIENTO'
Retroalimentar a los funcionarios que crean CDATs sobre la correcta creación de estos productos
Creación productos de 720 días con periodicidad 'Al Vencimiento'
Respuesta formal al asociado. Certificar el valor de intereses del CDAT.
Directora SAS, atendió el caso
Causación de intereses faltante de CDATs que presentaron inconveniente en su creación
En comité de gerencia del 7 de marzo de 2023 se tomó la decisión de causar la totalidad afectando los estados financieros  corte de febrero 2023
Es necesario diseñar plantillas estándar para el cálculo de intereses de los productos de tal manera que, sirva para auditar e identificar que el sistema esté calculando correctamente.(Jefe de Operaciones).</t>
  </si>
  <si>
    <t>22/02/2023 11:31:29: No se contempla que sea pérdida económica porque son intereses de los CDATs a reconocer, no gastos.</t>
  </si>
  <si>
    <t>Error en liquidación de Intereses de CDATS</t>
  </si>
  <si>
    <t xml:space="preserve">Caso
La Asociada MARIA EUGENIA SERNA CAICEDO identificada con CC 51.741.094 fue víctima de fraude por terceros hoy 27 de febrero. Intentaron transferencias a DAVIPLATA y Banco DAVIVIENDA por un total de $7.067.000, de los cuales se logró recuperar $5.000.000 debido a que por error la persona que intentaba hacer la transferencia no agregó numero de cuenta si no que repitió el número de cédula, por tal motivo se genero el rechazo. En cuanto a las otras transacciones si fueron exitosas por un total de $2.067.000.
La persona que realizó el fraude, ingresó el 21 de febrero a la Cooperativa Digital y cambió el número de celular de la asociada y el 25 de febrero hizo cambio de correo.
TABLA
Al contactar a la asociada ella indicó que el viernes 24 de febrero 5:20 pm tuvo que hacer cambios de respuestas seguridad y clave, luego hizo pago de los 7 millones para su cupo avance. Tenía el teléfono suspendido supuestamente por falta de pago, pero resulta que fue hackeado para que no le notificaran los mensajes de cambio de datos. 
Hay un correo desde menitaserna@hotmail.com el día 27 de febrero solicitando cambio de numero de celular de 3106961947 a 3114401335, eso fue confirmado con la asociada, ella indica que nunca lo envío y que ha sido hackeada por todo lado. Este correo ya había sido cambiado desde la Cooperativa Digital el 25 de febrero, modificaron el correo electrónico menitaserna@hotmail.com por flaviodaza2@gmail.com.
Se le preguntó que hace cuanto había actualizado datos y ella dijo ha hace mucho tiempo y que no recordaba, que normalmente entra a la Cooperativa Digital por el equipo de Banco o el personal.
El asesor que recuerda es Juan Esteban, con el que ha tenido contacto más frecuente, pero ha sido de forma presencial. 
Las acciones tomadas inmediatamente:
Verificación de transacciones afectadas y los números de cédula y celular asociados al fraude de la asociada. 
TABLA
Se verificaron las personas que cambiaron datos recientemente para confirmar con los asociados que realmente sean ellos los que están actualizando su información. Total 5 personas.
Acciones
Área de Operaciones (a cargo de la Jefe de Operaciones) confirmará antes de aprobar las transacciones los datos actualizados como celular y email mientras se soluciona definitivamente las alternativas de autenticación.
Correo Re: Estado Eventos de Riesgos - Tareas en proceso (5 jun 2023)
Desde el área de operaciones se está utilizando el sistema de evidente para el proceso de transferencias
Toda transacción a tercero se confirmará sin importar el monto.
Se brinda asesoría para que el asociado afectado sea quien  instaura la demanda a su nombre.
Llamado de atención a funcionarios que omitieron controles de verificación (a cargo del jefe jurídico)
Realizado a las funcionarias Andrea Caicedo y María Fernanda Moncaleano
Es necesario hacer verificación telefónica y hacer el evidente de DataCrédito. Se citó a Experiam sobre los productos que ofrece.(Dir SAS)
El 7 de marzo 2023 se realizó reunión con Experian para conocer las opciones que ofrece para implementar el evidente en Febor.
La Cooperativa tiene un plan llamado MARTER + OTP con Experiam que podrá activar y definir a que procesos aplicarlo. Se debe capacitar a los funcionarios en el manejo de esta herramienta y tramitar su implementación.
Se debe capacitar a los funcionarios en el manejo de esta herramienta y tramitar su implementación.
Ultima reunión de avance abril 2023 (ok)
Hacer campaña de seguridad informática
Correo comunicaciones@febor.coop.⚠️ ¡OJO!👀 Con los ataques 🫤 de los Ciberdelincuentes 19 mayo 2023. Fwd: POST de ciberseguridad 15 de mayo 2023 </t>
  </si>
  <si>
    <t>Crédito rotativo</t>
  </si>
  <si>
    <t>EDNA NATALY MALAGON</t>
  </si>
  <si>
    <t>27/02/2023 12:47:38: Primera parte registrada
06/03/2023 08:56:45: Actualización de información referente al evento
07/03/2023 12:18:31: Comité de gerencia se definen acciones y responsables</t>
  </si>
  <si>
    <t>Caso
El asociado Jesús Antonio Rodríguez Roa identificado con CC 11430770 se comunicó al área de operaciones indicando lo siguiente 
'El sábado 14 de marzo siendo las 9:15 de la mañana, fui victima de un atraco en la carrera 15 con 74, fui amenazado y obligado a entregar mi tarjeta débito junto con la clave. Me pidieron el teléfono y lo bloquearon , por lo tanto no fue posible actuar rápido para llamas y bloquear la tarjeta. Cuando logré comunicarme ya había transcurrido algo más de media hora pero me hicieron 13 retiros de $600.000 dejando prácticamente la cuenta desocupada, intenté hacer el denuncio por plataforma pero ésta no trabajó correctamente, fui a un CAI de policía y ellos me dijeron que debía presentar el denuncio en la fiscalía, me presente a la URI de la granja y allí me dijeron que solamente atienden denuncias de lunes a viernes.
Por lo anterior, acudo a ustedes para saber que hacer y preguntar ¿porqué hicieron todos los retiros que quisieron sin tener ninguna seguridad?'
Acciones
Durante el comité de gerencia del 7 de marzo 2023 se determinó lo siguiente:
1. Indicarle al asociado que los topes transaccionales diarios por defecto son: cantidad 20 y hasta un total de $ 20 millones; sin embargo, é puede configurar sus topes transaccionales por cantidad y monto mediante la Cooperativa Digital de acuerdo a su necesidad. A cargo de Jefe de Operaciones
Directora SAS, confirma que mediante la Coop Digital no es posible la configuración de Topes, esto lo debe realizar Febor
2. Asesorar al asociado y tramitar el reconocimiento del dinero por parte de la aseguradora (póliza de hurto).A cargo de Jefe Jurídico
La aseguradora respondio con 2 millones de pesos como limite de cobertura
3. Como regla general, se debe sugerir a los asociados personalizar los topes transaccionales de acuerdo a su necesidad, cuando se haga entrega de la tarjeta débito. (A cargo de Dir SAS)
La configuración se hace internamente</t>
  </si>
  <si>
    <t>EDNA NATALY MALAGÓN</t>
  </si>
  <si>
    <t>07/03/2023 13:44:29: Registro de evento comentado en comité de gerencia
09/03/2023 16:43:46: Evento de riesgo socializado en comité de gerencia 7 de marzo 2023
4/03/2023 10:32:29: Reclasificación del Evento de Riesgo a categoría Asociados - Clientes</t>
  </si>
  <si>
    <t>Asociado informa su inconformidad mediante la PQRSF N1461.Buenos días señores consejeros, ante la no respuesta por las directivas de la cooperativa, les comento que desde el mes de enero de 2023, realice unos CDAT con periodo de vencimiento a 6 meses, solicite los títulos físicos que me fueran enviados a Febor a la oficina en Medellín, uno de los títulos fue expedido a 1 año y solicite la aclaración con el asesor, ante la no respuesta hable con la señora Johana que quedo de resolver el impase y de remitir los títulos físicos y hasta la fecha no he recibido respuesta alguna y el CDAT sigue sin su corrección, ya no se quien hablar por esta razón me dirijo a ustedes para ver que se puede hacer. Muchas gracias por su colaboración.
Proyección de respuesta - presentada al Consejo de Administración en sesión del 23 de marzo 2023.Apreciado Asociado, Jorge MartínezReciba un cordial saludo Para Febor Entidad Cooperativa, la razón de ser son ustedes nuestros asociados y estamos siempre atentos a sus inquietudes y notificaciones, En atención a la queja remitida, queremos que sepa que entendemos totalmente su malestar, así mismo manifestarle que tal y como le informo la Dirección de servicio al asociado vía telefónica, desde el momento mismo en el que esta se recibió, se realizaron las verificaciones correspondientes a fin de determinar lo ocurrido con la renovación de los títulos relacionados en su correo (20127 y 20140).Teniendo en cuenta que por error humano el título Cdat Nro. 20140 no fue renovado según sus indicaciones, tal y como se le informo vía telefónica; la liquidación de este se hará con las condiciones de plazo y tasa solicitadas por nuestro asociado. Condiciones descritas en el certificado que se envió a través de correo electrónico, Whatsapp, y que se entregará en físico el sábado 25 de marzo en la Asamblea General de Delegados 2023, así como Don Jorge lo solicito.Le expresamos nuestras sinceras disculpas por la situación que generó su inconformidad, hemos tomado los correctivos necesarios para dichas situaciones no se presenten con ninguno de nuestros asociados.</t>
  </si>
  <si>
    <t>43 - Productos o Servicios Defectuosos</t>
  </si>
  <si>
    <t>431 - Defectos del Producto</t>
  </si>
  <si>
    <t>27/03/2023 20:01:15: Registro de primera parte del evento de riesgo
28/03/2023 09:33:18: Se añade más información del evento de riesgo
28/03/2023 09:36:24: .</t>
  </si>
  <si>
    <t>Buenas tardes
Me permito reportar que el formato de la impresión de los cheques esta desajustado nuevamente, este es un error por parte de WOG que constantemente esta sucediendo, se reporta y por parte de proveedor medio lo arreglan y vuelven a desajustarse; la última vez que se reportó no arreglaron el error y fuimos nosotros que pudimos buscar una solución temporal pero ahora nuevamente esta desajustado y en esta ocasión ni imprimiendo en formato carta o A4 se logra obtener la impresión correcta.
Agradezco a ustedes gestionar de forma urgente y definitiva el arreglo de estas impresiones, no es la primera vez que pasa este inconveniente y el proveedor puede durar hasta meses sin solucionar esto; si no contamos con esta herramienta incurrimos en una sobrecarga operativa y generamos un riesgo muy alto al realizar cheques de forma manual que no están sistematizados y aplicados directamente a cada operación del asociado como debe ser.
Anexo soporte de la imagen de cómo esta imprimiendo en este momento.</t>
  </si>
  <si>
    <t>27/03/2023 20:07:15: Registro de la primera parte del evento de riesgo</t>
  </si>
  <si>
    <t>Siguiendo las indicaciones de enviar el equipo de computo dado que se realizo cambio de portátil la funcionaria Lina Susana Herrera de la ciudad de Cali, envía a Bogotá por la empresa de mensajería de Servientrega con el número de guía 1151920637. En la que el area de TI realiza seguimiento del equipo y se evidencia que el equipo fue hurtado en el momento de hacer la entrega Servientrega, la empresa responde mediante correo (anexo archivo) lo sucedido y dado que el equipo fue asegurado por el valor de $1'000.000 pesos.Cabe recordar las políticas de seguridad de la información en la cual las dos particiones de disco duro se encuentran Cifradas por Bit Locker, adicionalmente se realizo cambio de credenciales de los usuarios (Correo, orfeo, Wfs, cooperativa digital).
Tareas pendientes:
Seguimiento a la ejecución de la póliza por parte de la aseguradora.
Respuesta
Señor(es) FEBOR ENTIDAD COOPERATIVA CLL. 42 # 08A-80 Teléfono: 3102008291 CALI (VALLE) Ref: CUN : 1163263, Guía No.1151920637 Reciba un cordial saludo de la Organización Servientrega S.A. En atención a su comunicación nos permitimos informarle que, para la Organización Servientrega S.A., las no conformidades en el Servicio reclamado por nuestros Clientes son muy importantes, lo que nos obliga a optimizar la calidad en cada uno de los procesos. En respuesta a su inconformidad enviada en días pasados, en la cual nos expresa la situación presentada con el envío amparado bajo la guía en referencia, y revisando de manera puntual la trazabilidad y los hechos que rodearon el proceso de transporte del envío, nos permitimos informar que han sido agotados los recursos de Busqueda, en apoyo con los procesos de Logistica y seguridad, y no ha sido exitosa la ubicacion del envio por ende se establece EL SINIESTRO EXTERNO del envio, siendo procedente la reclamacion del cliente con base en el contrato de transporte De acuerdo a lo anterior, ofrecemos disculpas por los inconvenientes ocasionados y agradecemos a clientes que como usted nos ayuda a mejorar la calidad de nuestro servicio, de igual manera Servientrega S.A., estará generando una compensación por la suma de CIENTO DIECISEIS MIL CUATROCIENTOS NOVENTA PESOS M/CTE ($116,490. 0oo). Este monto corresponde al valor declarado en el contrato de transporte (guía) Dicho pago se efectuará mediante Nota Crédito, el cual estaremos enviando a la Dirección de Correspondencia. Reiteramos nuestra vocación de servicio y deseamos poder atenderlo nuevamente en el futuro, seguros de brindar, como siempre, nuestro mejor esfuerzo y servicio; agradecemos tener en cuenta que el valor declarado diligenciado o manifestado en la guía debe ser 100% real al valor Comercial del Articulo. Continuamos fortaleciendo nuestro compromiso de eficiencia y calidad integral. Comedidamente; Lizeth Sanchez ArenasProceso de CompensacionesRegional Occidente Cra 34 No. 10-260 Acopi. Conmutador: 6912999 Ext 120051 – 120052 Cali, Valle del Cauca. www.servientrega.com</t>
  </si>
  <si>
    <t>5 - Daños a Activos Fisicos</t>
  </si>
  <si>
    <t>51 - Desastres y Otros Acontecimientos</t>
  </si>
  <si>
    <t>512 - Pérdida por Causas Externas: Vandalismo, Terrorismo, Etc.</t>
  </si>
  <si>
    <t>16/04/2023 20:30:09: Aceptado el Evento de Riesgo
11/05/2023 10:38:40: Actualización de respuesta por parte de Servientrega</t>
  </si>
  <si>
    <t>Caso presentado
Asesora Mary Pinzón informa que debe abrir un cdat a un asociado (Sr Ernesto Guerrero Segura cc 5200959) que envia un correo con el valor exacto que tiene disponible en ahorro voluntario sin embargo la asesora al validar que si este al dia en todo para tomar el dinero y abrir el cdat, se da cuenta por taquilla que asociado tiene una porción de pago de aportes pendientes del mes de marzo, pese a ello en el estado de cuenta (que se genera del mismo wog) aparece al día en todo.  En aportes aparece fecha de próximo pago 26 de abril, sin embargo, al revisar solamente  el estado cuenta el asociado, éste refleja que se encuentra totalmente al día.
Previo a que el asociado enviará el correo, se comunico con Febor y le dimos tal cual la información que esta en el estado de cuenta.
Hoy cuando validamos con operaciones efectivamente hay un error en la información del estado de cuenta.
Causa
Existe un error en el sistema Wog, hay inconsistencia entre los reportes y detalles de productos y el estado de cuenta de WFS con el que se brinda información al asociado. 
Acciones
Gestionar el pago del aporte del asociado para que pueda abrir el CDAT
Crear incidencia a Wog para solución de error - Jefe de Operaciones
Hacer seguimiento a la corrección por parte del Wog  - Jefe de Operaciones</t>
  </si>
  <si>
    <t>21/04/2023 11:27:05: Aprobado el registro
11/05/2023 10:04:07: Actualización de tareas. Se crea la incidencia 58190 - correo: Soporte WOG-Información estado de cuenta VS planes de cuotas vencidos (21 abril 2023)</t>
  </si>
  <si>
    <t>Al llevar a cabo una seguimiento a las actividades confiadas al proveedor Contactos y Negocios S.A.S., fue posible detectar las siguientes irregularidades:
1) El proveedor se encarga de prestar el servicio de visitas domiciliarias a Febor Entidad Cooperativa, para lo cual debe visitar a los asociados en mora a nivel nacional y proponer formulas de arreglo para evitar un litigio futuro. En ejercicio de esta tarea, Febor remite un modelo de carta que se modifica todos los meses y debe ser entregada a los asociados en sobre cerrado para proteger su derecho al habeas data.
2) En abril del 2023, el proveedor no solo hizo entrega del modelo equivocado de cartas sino que, además, entregó 89 cartas sin sobre en los lugares de residencia y/o labor de los asociados morosos, exponiendo así los datos personales de los involucrados frente a terceras personas que intervinieran en la cadena de custodia de la misiva de cobro.
Acciones
1. Informar inmediatamente al proveedor sobre la falla, trasladando las quejas presentadas por los asociados.
2. Hacer seguimiento a la calidad de información suministrada en adelante por el proveedor</t>
  </si>
  <si>
    <t>Caso
El asociado RAUL EDUARDO CAÑAS DE LIMA manifestó inconformidad porque Febor aplica descuento de su cuenta de ahorros voluntarios para pago de un SOAT que él pagó el 2 de mayo en la caja del edificio anexo en efectivo. 
Este error se debe a falla de los procedimientos internos en los que está involucrada la intermediaria Yolanda Buitrago quien se encarga de la administración de seguros y el área de contabilidad de Febor quien crea y concilia estos productos.
Versión del área contable (Analista Contable)
Este caso se presentó en el mes de Mayo debido a que el Asociado Raul Eduardo Cañas de Lima, solicitó la expedición del Soat para la placa CCY 529 para pago por caja el 2 de Mayo y el mismo fue creado en la caja del Centro por la asesora Mary Pinzón y el señor realizó el pago ese mismo día, el 3 de Mayo yo lo cree nuevamente en vista de que Yolanda Buitrago Coordinadora de Seguros, me solicitó la creación en la planilla 230502 nuevamente, la cuota quedó creada el 26 de abril con vencimiento el 26 de mayo y el sistema le realizó descuento de Ahorros Voluntarios al Asociado a finales de Mayo cuando el convenio aparecía en mora, cuando se crean los convenios, el sistema valida únicamente entre los convenios activos de los asociados, las posibles llaves duplicadas o códigos alternos similares que para este caso en particular sería la placa, y el convenio que creó Mary Pinzón ya aparecía cancelado por el pago que se le aplicó y por esta razón el sistema no lanzó alerta de que ya existía un convenio con esa placa.
Consulte con Yolanda y me informó que efectivamente el señor había pagado el convenio y no me reportaron la incidencia para no incluirlo nuevamente, por ese motivo, se le realizó el reintegro al asociado a su cuenta de Ahorros Voluntarios.
Desde contabilidad, he manifestado a los asesores Jorge Lievano y Mary Pinzon, (que han sido quienes han creado convenios y no se ha informado a contabilidad) que los convenios se crean desde contabilidad por que en ocasiones anteriores se presentó el mismo caso con otros asociados que alcance a evidenciar antes de crear doble el convenio, de igual manera en el procedimiento de convenios está establecido que los ingresos, retiros, modificaciones o gestiones alusivas a los convenios se realizan desde contabilidad y en unos casos puntuales los realiza el analista operativo pero no los asesores
Tareas
1. Comunicación inmediata con la persona encargada de gestionar las pólizas para informarle del error. (Dir SAS) - Terminada, correo 14 julio 2023 (Reflexión sobre procesos y puntos de control (seguros / servicios no financieros)
2. Proponer la reformulación del procedimiento de servicios no financieros (Dir SAS - Jefe Operaciones) - Terminada, Correo Operaciones (6 julio 2023) - Procedimiento de Servicios no financieros Reenvió estos procedimientos a Mónica y a José Nelson ya que parte del procedimiento impacta en contabilidad, con el fin que puedan darle un vistazo y puedan dar sus observaciones.
3. Revisión de controles para evitar descuentos dobles de convenios en contabilidad -involucrar estas medidas en el procedimiento de servicios no financieros. Terminada,  (Contabilidad y Jefe Operaciones) Correo Re: Tareas pendientes en Eventos de Riesgo registrados a la fecha 2 agosto 2023</t>
  </si>
  <si>
    <t>07/06/2023 12:44:12: Actualizar en productos Polizas
07/06/2023 13:37:57: Actualizado a productos SOAT</t>
  </si>
  <si>
    <t>Caso
Se efectuaron envíos de mensajes de texto inexactos a los asociados, con el propósito de brindar detalles sobre el estado de sus compromisos. El inconveniente radicó en que los mensajes fueron enviados a números de teléfono celular que no coincidían con los receptores previstos. El origen de este problema fue una deficiencia en el manejo de la base de datos de afiliados, que quedó incorrectamente configurada por la persona encargada de su actualización mensual. Varias áreas utilizan frecuentemente esta base de datos para llevar a cabo la comunicación con los asociados.
Conclusión en comité de gerencia 10 julio 2023
Es crucial evitar una completa dependencia de la persona que envía la base de datos de afiliados mensualmente. Todas las personas deben contar con la capacidad de familiarizarse con las bases de datos del sistema, ser capaces de descargarlas y utilizar la información para sus propias tareas de gestión.
Acciones
Se continuará enviando la base social de manera mensual. - Jefe de Control Interno y Calidad
Como medida de control se recomienda revisar aleatoriamente la información de correo y/o celular de  uno o dos asociados en el estado de cuenta antes de hacer el envío masivo, importante trasladar este mensaje al resto de los funcionarios. - Dir SAS - Jefe de Operaciones - Jefe Jurídica - Comunicaciones.
Se realizará una capacitación sobre la importancia en el manejo adecuado de la información y de las bases de datos de la Cooperativa. - Dir Riesgos</t>
  </si>
  <si>
    <t>412 - Aspectos de Adecuación, Divulgación de la Información</t>
  </si>
  <si>
    <t>08/08/2023 13:29:34: Aprobación del caso
08/08/2023 13:29:42: .
08/08/2023 15:19:28: Actualización de acciones</t>
  </si>
  <si>
    <t>Caso
El funcionario Andrés Forero, jefe jurídico de Febor fue victima de atraco en el barrio Hayuelos de Bogotá cuando salía de su residencia para tomar el taxi para la oficina.  Varios delincuentes lo asaltaron y le robaron la maleta en la que tenia guardado el portátil de uso laboral.
Acciones
Disponer otro equipo para el funcionario con los accesos a los sistemas y el respaldo de backup para que pueda continuar con su labores - Dirección TI.
Tramitar con la aseguradora la cobertura de la póliza para el hurto de portátiles - Jefe jurídico</t>
  </si>
  <si>
    <t>19/08/2023 16:26:35: Costos aproximados (falta validar valor comercial y cobertura de la aseguradora)</t>
  </si>
  <si>
    <t>Caso
El 19 de agosto de 2023 se realizó una transferencia de mi cuenta de ahorros voluntarios por $1.470.000 a una cuenta del Banco Caja Social, la cual aparece a mi nombre, no obstante yo no he abierto cuenta en dicho Banco y por consiguiente no la tengo inscrita en Febor para realizar transacciones. De hecho, en Banco Caja Social me indicaron que esta cuenta fue abierta el 15 de agosto de 20223 y no cumple con los requisitos de seguridad que ellos exigen, por tanto se trata de una cuenta fraudulenta y no se puede hacer ningún movimiento. Quisiera que se investigue quien de Febor autorizó la transferencia y la razón por la que no fui contactado para validar la transacción, así como sucedió ayer que, en horas de la tarde, me contactó Andrea Caicedo de la Sección de Ahorros para validar una transferencia por $20.000 a Daviplata a nombre de Adriana Martinez, persona que no conozco y así lo informé mediante correo a dicha Sección. Por lo anterior solicito se investiguen dichas situaciones y se realice la devolución del dinero a mi cuenta de ahorros voluntarios, puesto que en Banco Caja Social me indicaron que Febor, entidad que hizo el traslado de recursos, debe responderme si yo no he autorizado ni tengo inscrita dicha cuenta para realizar transacciones en Febor. Ustedes podrán constatar que la única cuenta que tengo inscrita en Febor para realizar transacciones es una cuenta en Bancolombia y si revisan el historial de mi cuenta de ahorros voluntarios nunca he realizado transacciones por la banca digital. Siempre las he realizado directamente en las oficinas. Veo con preocupación que se está vulnerando la seguridad de la Cooperativa y tal vez por no cumplir los protocolos pueda haber muchos casos como el mio. Agradezco una pronta respuesta y solución a mi reclamo.
Afirmaciones Jefe de Operaciones 
Ayer Andrea Caycedo se comunico con un asociado para confirmar una transferencia a un tercero de $20.000. En el momento que el asociado informo que no era el quien estaba realizando la operación, se bloqueo el ingreso a Coop digital.
Estamos esperando si la transferencia que iba a una cuenta del asociado se devuelve ya que el asegura que no tiene cuentas en Caja Social. Hoy hemos hecho la consulta varias veces pero aun aparece generada no sale ni devuelta ni confirmada
El tema es que es por que suplantaran identidad en los bancos y creen cuentas a nombre del asociado es la única para que esa transferencia pase como confirmada ya que el Banco hace match entre numero de cédula, tipo de cuenta y numero de cuenta.
Según veo en la transferencia dice APP, lo voy a solicitar a Wog, pues el asociado informa que ha recibido mensajes con clave para actualizar datos, pero que ha hecho caso omiso debido a que él no está haciendo la operación.
En Wog no se ha realizado cambio de datos personales, el  numero de celular que está en el sistema es correcto y fue donde nos comunicamos y no ha tenido cambio por Coop digital.
Acciones
Hay que formalizar la situación. Consignamos en la cuenta del asociado y debe ser Caja social quien informe por qué abrió una cuenta a nombre del asociado.(área jurídica - Operaciones)
Hay que poner queja en SFC y denuncia del asociado ya que la suplantación fue en el Banco Caja Social y no en Febor. (área jurídica)
Responder la PQR 1698 del asociado informando las medidas de control de la Cooperativa. (Servicoi al Asociado - Operaciones)
Investigar ingresos desde la App y Coop Digital del asociado durante el año 2023, último cambio de IP o registro de equipos y celulares del asociado con el fin de validar la presunta suplantación.(área TI)</t>
  </si>
  <si>
    <t>23/08/2023 18:23:41: Primera información del caso</t>
  </si>
  <si>
    <t xml:space="preserve">Caso
Reporte de caída del sitio web de Febor, refleja errores que interrumpen el acceso a la página causado por operaciones dirigidas desde la dirección de informática en la que no se contempló los posibles daños al realizar dichas actividades.
Dir de Informática :'por mejorar la seguridad del sitio, el proxi lo hace el firewall, y se debe cambiar la IP, esto se demoró más de lo estimado, y necesitaba en horario de oficina para tener soporte en caso que falle algo, error mío, pensé que era mas rápido y se demoró más de lo esperado, ya ha repicado en algunos ISP, espero que esta noche se normalice, estoy muy pendiente del proceso'
Acciones
Corregir el error inmediatamente para reanudar la activación de la pagina web.Realizar una estrategia de comunicación y planeación de las actividades del área, analizando las posibles consecuencias de interrupción al servicio. Esta estrategia debe contener los programas de mantenimiento preventivos y/o correctivos , cuando se van a ejecutar y por cuanto tiempo, para que las demás áreas estén preparadas.
</t>
  </si>
  <si>
    <t>13/11/2023 18:06:31: Creado
04/12/2023 20:00:57: .</t>
  </si>
  <si>
    <t xml:space="preserve">Caso
Luego de la actualización de versión de Wog el pasado 26 de noviembre, se detectó una irregularidad en los cupos de los créditos rotativos, debido a que varios cupos que se cancelaron después de que el asociado realizara el pago total.
Esta inconsistencia que se presento después de la instalación de la nueva versión, ocasionó inconformidad de algunos asociados que han estado llamando porque necesitan realizar avances desde su cupo y no lo tienen activo.
Acciones
Incidencia 61118 reportada. Jefe Operaciones
Seguimiento a la incidencia - Activación de productos urgente (Wog- Operaciones)Diseño y programación de pruebas básicas de funcionalidad del sistema posterior a las actualizaciones, desde el área de tecnología solicitar apoyo para la realización de pruebas del sistema.
</t>
  </si>
  <si>
    <t>EDNA NATALI MALAGON SIERRA</t>
  </si>
  <si>
    <t xml:space="preserve">Caso
La Gerencia, la Dirección de SAS y Jefe de operaciones reportan errores en la App de Febor y la Cooperativa Digital, no deja ver algunos productos y muestra avisos de error al momento de efectuar transacciones.
Dir SAS: 'D Fernando dice q esta cuenta la inscribió hoy sobre las 2 pm… y lo dejo sin inconveniente inscribirla, al tratar de hacer la transacción se presento el error del cual les compartí pantallazo (…)'
Jefe operaciones: 'Nosotros inscribimos el tercero para hacer la transferencia pero eso no se refleja en la coop'Jefe operaciones:' Ya informe a wog que al parecer el problema continua en app se soluciono en coop digital. estoy atenta si alguien reporta que el problema continua en coop digital'
Gerencia: informa que el daño puede deberse al consumo de la plataforma BI, según lo conversado con William de Wog.
Acciones
Solicitar la desconexión de BI a Wog. Responsable Dir TI
Monitorear el funcionamiento de la App y Coop Digital. Responsable Dir TI
</t>
  </si>
  <si>
    <t>10/01/2024 12:38:39: Creado</t>
  </si>
  <si>
    <t xml:space="preserve">Caso
El Consejo Walter Idárraga solicitó aclaración a la Gerencia sobre la admisión del señor Alfonso Serrano Parra indicando lo siguiente:
'Juan Pablo en relación con las afiliaciones a Febor de esta semana aparece la solicitud del pensionado Alfonso Serrano Parra y en su formato de vinculación indica asociado nuevo, hasta donde recuerdo este señor es uno de los deudores morosos a los que no se le pudo cobrar nada'.
Luego de investigar la situación particular, se concluye a que obedece a la omisión de un control desde el área de operaciones por parte del analista que debe verificar la totalidad de requisitos para la admisión de asociados.
Jefe de operaciones: 'Buenos días si señor, en la verificación que hizo Andrea la realizó con la información de Orfeo y no le salía nada, pero al validar en wog, el sábado se dio cuenta que si era reingreso. Tiene fecha de retiro 2018-03-28 y el motivo es expulsado.
'Jefe Jurídico: 'Alfonso Serrano fue excluido mediante Resolución 053 del 19 de enero del 2018'
Acciones
Verificar y corregir (si aplica) el procedimiento de afiliaciones. Responsable Jefe de Operaciones 
Auditar y verificar que no se hayan filtrado antes más asociados con alguna exclusión. En caso de existir, se debe iniciar proceso de retiro. Responsable Jefe Jurídico y Jefe de Control Interno
</t>
  </si>
  <si>
    <t>73 - Aceptación de Clientes y Documentación en Contratación</t>
  </si>
  <si>
    <t>731 - Inexistencia de Autorizaciones, Rechazos de Clientes</t>
  </si>
  <si>
    <t>Juan Pablo Vélez Góez</t>
  </si>
  <si>
    <t>10/01/2024 14:03:04: Creado</t>
  </si>
  <si>
    <t>Tablero de seguimiento</t>
  </si>
  <si>
    <t>CD</t>
  </si>
  <si>
    <t>N° 
Evento</t>
  </si>
  <si>
    <t>N° Tarea</t>
  </si>
  <si>
    <t>Descripción de la Tarea</t>
  </si>
  <si>
    <t>Responsable (s)</t>
  </si>
  <si>
    <t>Nombre</t>
  </si>
  <si>
    <t>Fecha de Inicio</t>
  </si>
  <si>
    <t>Fecha de Finalización</t>
  </si>
  <si>
    <t>Estado</t>
  </si>
  <si>
    <t>Días Transcurridos</t>
  </si>
  <si>
    <t>Observaciones</t>
  </si>
  <si>
    <t>Realizar reversión de las operaciones erradas</t>
  </si>
  <si>
    <t>Jefe de Operaciones</t>
  </si>
  <si>
    <t>Ingrid Polo</t>
  </si>
  <si>
    <t>Cerrada</t>
  </si>
  <si>
    <t>Monitoreo permanente de las operaciones electrónicas, puede que las desconexiones de interface se repitan pero la Cooperativa debe conocerlo inmediatamente. Es necesario soporte permanente también desde visionamos</t>
  </si>
  <si>
    <t>Revisar las operaciones  de los asociados afectados, conciliar y recuperar los dineros de las cuentas de ahorro voluntario y para quienes ya no contaban con el recurso ir recuperando de manera paulatina.</t>
  </si>
  <si>
    <t>Aumentar la frecuencia de conciliación de productos con el fin de tomar acciones oportunas</t>
  </si>
  <si>
    <t>Corregir las operaciones ejecutadas de manera errónea, de forma urgente.</t>
  </si>
  <si>
    <t>Medida de autocontrol por parte del analista, debe revisar plantillas y versiones oficiales antes de los cargues.</t>
  </si>
  <si>
    <t>Comunicación y alerta inmediata a través de los canales oficiales de la Cooperativa para prevenir a los asociados de ser victimas de fraude.</t>
  </si>
  <si>
    <t>Jefe de Comunicaciones</t>
  </si>
  <si>
    <t>María Claudia Salazar</t>
  </si>
  <si>
    <t>Verificación permanente de sitios web sospechosos con información básica de Febor.
Comunicados inmediatos por mensajería y redes de posibles fraudes para alertar a los asociados</t>
  </si>
  <si>
    <t>Reemplazar el switch dañado para garantizar nuevamente la conectividad</t>
  </si>
  <si>
    <t>Edmer Ortegón</t>
  </si>
  <si>
    <t>Plan de Continuidad del Negocio - Pruebas de funcionalidad  - programas de mantenimiento preventivo</t>
  </si>
  <si>
    <t>Realizar el bloqueo inmediato de las cuentas y productos del asociado, asesorar al asociado para el restablecimiento de contraseñas</t>
  </si>
  <si>
    <t>Comunicar y alertar de manera preventiva a los asociados para que cuiden su información y equipos de uso personal</t>
  </si>
  <si>
    <t>Brindar información al asociado con respecto de los intentos de fraude y asesoramiento para que presente la denuncia correspondiente</t>
  </si>
  <si>
    <t>Jefe Jurídico</t>
  </si>
  <si>
    <t>Lina López</t>
  </si>
  <si>
    <t>Programar y ejecutar de manera inmediata el débito automático</t>
  </si>
  <si>
    <t>Auditoría a los procesos de gestión de operaciones para identificar oportunidades de mejora en los diferentes procesos</t>
  </si>
  <si>
    <t>Identificar los asociados con sobregiro para proceder a la recuperación de la operación o solicitud de la devolución del dinero.</t>
  </si>
  <si>
    <t>Revisar frecuenta de la actualización de saldos
Límites transaccionales al día</t>
  </si>
  <si>
    <t>Proceso disciplinario - llamado de atención evaluado por la Junta de Vigilancia y el Consejo de Administración.</t>
  </si>
  <si>
    <t>Andrés Forero</t>
  </si>
  <si>
    <t>El Consejo  de Administración decidió hacerle proceso de exclusión una vez que esté en firme el embargo de la mesada pensional. Sesión de Consejo 26 de noviembre 2022</t>
  </si>
  <si>
    <t>Comunicación inmediata con el proveedor para la corrección de reportes y módulos afectados</t>
  </si>
  <si>
    <t>El proveedor debe informar las actualizaciones y cambios de versión antes y prevenir a la entidad de los posibles daños</t>
  </si>
  <si>
    <t>El sistema tiene programados los días de liberar los cheques de canje (3 días), se ordena por parte de Gerencia disminuir los días a (1) en el sistema</t>
  </si>
  <si>
    <t>Se disminuye los tiempos de estado en canje</t>
  </si>
  <si>
    <t>Responder la queja del ciudadano con copia a la SES</t>
  </si>
  <si>
    <t>OK</t>
  </si>
  <si>
    <t xml:space="preserve">Actualizar datos en el sistema Wog </t>
  </si>
  <si>
    <t>Automatizar tareas que incorporen envío de información y documentos para evitar errores, actualización de datos permanente</t>
  </si>
  <si>
    <t>Identifican las diferencias en los saldos y aplicar correcciones en el producto.</t>
  </si>
  <si>
    <t>Estimar el tiempo mínimo para la corrección de saldos cuando se presenten desconexiones en las interfaces</t>
  </si>
  <si>
    <t>Recuperar el dinero faltante</t>
  </si>
  <si>
    <t>Cajera</t>
  </si>
  <si>
    <t>Nataly Arévalo</t>
  </si>
  <si>
    <t>Cumplimiento de los  procedimientos y buenas prácticas en el manejo del dinero en caja</t>
  </si>
  <si>
    <t>Se deben generar las recomendaciones preventivas para el buen manejo del sistema a los funcionarios con acceso a operaciones delicadas.</t>
  </si>
  <si>
    <t>Verificar la capacidad del servidor, evaluar lo que se requiere para que el rendimiento del sistema no disminuya por la ejecución de varios procesos</t>
  </si>
  <si>
    <t>Sensibilización a los funcionarios sobre el reporte de eventos de riesgo mediante cápsulas de conocimiento, reuniones con el personal y guía en la elaboración de reportes directamente a los jefes de área.</t>
  </si>
  <si>
    <t>Diana Fonseca</t>
  </si>
  <si>
    <t>Comunicarse con el asociado y brindarle otra alternativa de pago de su dinero mientras soluciona el reporte del cheque sin fondos. Transferencia a cuentas de ahorro</t>
  </si>
  <si>
    <t>Tesorería</t>
  </si>
  <si>
    <t>Diana Escobar</t>
  </si>
  <si>
    <t>Tramitar la queja e inconformidad con el Banco Coopcentral</t>
  </si>
  <si>
    <t>Revisión de la conciliación de cupos de las tarjetas</t>
  </si>
  <si>
    <t>Revisar los escenarios de estrés del IRL para verificar si se presenta o no incumplimiento, evaluar los ALN e inversiones que dan cobertura al aumento del saldo de cupos de TC</t>
  </si>
  <si>
    <t>Monitoreo semanal del IRL</t>
  </si>
  <si>
    <t>Ofrecer otras alternativas para que los asociados con telefonía TIGO tengan servicio. Cargas prepago o intervenir con el operador móvil resolver el inconveniente</t>
  </si>
  <si>
    <t>Enviar carta los asociados afectados indicando la falla y solicitando disculpas por las molestias presentadas</t>
  </si>
  <si>
    <t>Mónica Torres</t>
  </si>
  <si>
    <t>Tramitar solicitud de reducción de costo en la factura del periodo de afectación con el operador TIGO para no generar mayor inconformidad en los asociados afectados</t>
  </si>
  <si>
    <t>Documentar incidencia al proveedor Wog especificando el daño y el módulo afectado</t>
  </si>
  <si>
    <t>Seguimiento del daño o desconfiguración del módulo para impresión de cheques</t>
  </si>
  <si>
    <t>Fabian Jordán</t>
  </si>
  <si>
    <t>Reportar incidencia a Wog sobre las fallas de desconexión con Experian</t>
  </si>
  <si>
    <t>Seguimiento a la incidencia para solución inmediata por Wog</t>
  </si>
  <si>
    <t>Coordinación de TI</t>
  </si>
  <si>
    <t>Ponderar de forma manual las variables que presentan falla en el sistema mientras se soluciona desde el proveedor Wog</t>
  </si>
  <si>
    <t>Reportar incidencia a Wog sobre las fallas en la ponderación interna de las variables</t>
  </si>
  <si>
    <t>Reuniones con el proveedor Wog para resolver incidencias y culminar proyectos en curso. Director SAS, Jefe de Operaciones, Dir Riesgos, Jefe de Control Interno</t>
  </si>
  <si>
    <t>Seguimiento a la incidencia hasta corroborar cálculos correctos de las variables</t>
  </si>
  <si>
    <t>Verificación REASIGNADA al nuevo Director TI Fabian Jordán
Seguimiento 11 abr 2023- Aun no está terminada, necesario validar con Jefe de Operaciones
Incidencia #55633 - Se realizo un proceso de calculo manual, no se aprobó desarrollo a WOG. Para manejar la medición de variables en el originador para TC se incluyó en el modelo de capacidad de pago el cálculo de estimación de capacidad de pago para las TC</t>
  </si>
  <si>
    <t>Reportar incidencia a Wog sobre las fallas presentadas en la Cooperativa Digital</t>
  </si>
  <si>
    <t>Seguimiento a la incidencia hasta comprobar que funcione correctamente la Cooperativa Digital</t>
  </si>
  <si>
    <t>Hacer el respectivo proceso e recuperación y cruce de cuentas</t>
  </si>
  <si>
    <t>Esposa de asociado genera compromiso de pago de 6 millones de pesos.
La aseguradora reconoce el restante de la deuda del asociado fallecido</t>
  </si>
  <si>
    <t>Activar Plan de Continuidad de negocio. Plantas de energía en funcionamiento con capacidad para soportar operación de 3 a 4 horas</t>
  </si>
  <si>
    <t>Analista de  TI</t>
  </si>
  <si>
    <t>Cristian Orjuela</t>
  </si>
  <si>
    <t>En el momento no se contaba con director TI</t>
  </si>
  <si>
    <t xml:space="preserve">Reunión del equipo directivo para determinar recomendaciones y los jefes de área transmitir información:
El personal no debe dejar los equipos prendidos a menos de que sea estrictamente necesario para desempeñar labores remotas
</t>
  </si>
  <si>
    <t>Jefes de áreas</t>
  </si>
  <si>
    <t>Todos</t>
  </si>
  <si>
    <t>El PBX debe trasladarse a un servidor en la nube para que las fallas de energía no afecten el servicio por este medio, se debe tener capacidad de solucionar y operar en la oficina cuando ocurran estas fallas sin propender siempre al envío de funcionarios a trabajar en casa, esto podrá darse sólo cuando sea estrictamente necesario.</t>
  </si>
  <si>
    <t>En el momento no se contaba con director TI, en Comité de Gerencia se trató el tema.
seguimiento 11 abr 2023- En proceso, migrar los servicios relacionados con el PBX, SE PROYECTA TERMINAR A DICIEMBRE 2022
Seguimiento 9 agosto 2023-Se implemento un plan de acción para mejorar la disponibilidad del Servicio PBX, que consiste en el mejoramiento de los canales de internet, ampliándolo e implementando una configuración de red de anillo, adicionalmente se corrigieron los problemas eléctricos, se cuenta con UPS y planta de poder lo cual nos ha permitido tener una disponibilidad del servicio del 100%, lo anterior siendo certificado por el software de monitoreo. (PRTG)</t>
  </si>
  <si>
    <t xml:space="preserve">Reenviar mensaje de texto inmediatamente  a los asociados aclarando el error y solicitando disculpas </t>
  </si>
  <si>
    <t>Trámite jurídico, contacto con los familiares titulares</t>
  </si>
  <si>
    <t>Revisar procedimiento de retiro de asociados por fallecimiento,  para analizar bloqueo de credenciales de asociados fallecidos para evitar transferencias de terceros por medio de la Cooperativa Digital.</t>
  </si>
  <si>
    <t>24 de abril 2023. fue aprobado y ajustado adicionando la actividad de bloqueo de portales y tarjetas cuando se notifica el fallecimiento del asociado</t>
  </si>
  <si>
    <t>Reconocimiento del dinero al asociado de manera inmediata para no generar mal malestar y mala imagen hacia Febor</t>
  </si>
  <si>
    <t>Tramitar con la aseguradora y Coopcentral para el retorno del dinero a Febor.</t>
  </si>
  <si>
    <t>El 04 de abril, la aseguradora solicitó a Febor los documentos que soportan la investigación del caso, el extracto de la cuenta de ahorros y la bitácora de movimientos, así como copia de las respuestas dadas por el Banco Cooperativo Concentrar y Visionamos. Tales documentos fueron recopilados y enviados a la aseguradora el 19 de abril bajo el radicado Siniestro Nro. 10270420 Caso OnBase 15918. A la fecha, no se ha obtenido respuesta.
- Reunión gerencia 14 sept 2023 - cerrado</t>
  </si>
  <si>
    <t>Tramite jurídico y proceso con aseguradora</t>
  </si>
  <si>
    <t>Informar de manera inmediata al Analista de Gestión Documental sobre los pasos a seguir cuando llegan facturas y el medio por el cual las recibirá. (persona nueva en el cargo)</t>
  </si>
  <si>
    <t>Gestionar el pago de la factura pendiente</t>
  </si>
  <si>
    <t xml:space="preserve">Activa Plan de Continuidad para retorno del servicio </t>
  </si>
  <si>
    <t>La interrupción se dio por 2 horas</t>
  </si>
  <si>
    <t>Revisar los esquema de alta disponibilidad  para los canales de internet</t>
  </si>
  <si>
    <t>Seguimiento 11 abr 2023- En proceso, migrar los servicios relacionados con el PBX, SE PROYECTA TERMINAR A DICIEMBRE 2022
Seguimiento 9 agosto 2023 - Se implemento el esquema de red de anillo en los proveedores de canales de internet, se implemento en los firewall Fortinet el balanceo automático de los canales, en el momento que el canal principal se caiga, automáticamente ingresa el canal de Backup, adicionalmente, nos encontramos en proceso de cambiar los planes PYMES que se tienen contratados (GPON) a canales corporativos (Canal dedicado), El monitoreo realizado a los canales mediante la herramienta PRTG nos certifica que se ha contado con una disponibilidad del 100%</t>
  </si>
  <si>
    <t>Devolver el dinero al asociado</t>
  </si>
  <si>
    <t>Investigar. Solicitar a Wog rastreo de las operaciones con IP para determinar el origen de la operación.</t>
  </si>
  <si>
    <t>Se solicitó a Wog, se trasladó a operaciones para análisis</t>
  </si>
  <si>
    <t>Asesoría Jurídica al Asociado para el tratamiento de su caso</t>
  </si>
  <si>
    <t xml:space="preserve"> El señor fue asesorado por el Jefe Jurídico para presentar los documentos correspondientes para la reclamación ante la aseguradora, el asociado los pasó y está en trámite.</t>
  </si>
  <si>
    <t>Revisar el rastreo de operaciones y uso de la plataforma de Cooperativa Digital</t>
  </si>
  <si>
    <t>Revisar el detalle del error en la liquidación de intereses</t>
  </si>
  <si>
    <t xml:space="preserve">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t>
  </si>
  <si>
    <t>Solicitar a Wog, la atención sobre esta falla revisando la parametrización directa del sistema</t>
  </si>
  <si>
    <t>Respuesta desde Wog - causa originadora del problema y alternativas de solución.</t>
  </si>
  <si>
    <t>Wog confirmó que fue arreglada la parametrización de la variable de periodicidad "DOS AÑOS " en el proceso de creación de CDATs de tal manera que calcule correctamente como esta definido para la variable de periodicidad "AL VENCIMIENTO"</t>
  </si>
  <si>
    <t>Retroalimentar a los funcionarios que crean CDATs sobre la correcta creación de estos productos</t>
  </si>
  <si>
    <t>Johana Cortés
Nataly Malagón</t>
  </si>
  <si>
    <t>Creación productos de 720 días con periodicidad "Al Vencimiento"</t>
  </si>
  <si>
    <t>Respuesta formal al asociado. Certificar el valor de intereses del CDAT.</t>
  </si>
  <si>
    <t>Directora SAS, atendió el caso</t>
  </si>
  <si>
    <t>Causación de intereses faltante de CDATs que presentaron inconveniente en su creación</t>
  </si>
  <si>
    <t>José Nelson Figueroa</t>
  </si>
  <si>
    <t>En comité de gerencia del 7 de marzo de 2023 se tomó la decisión de causar la totalidad afectando los estados financieros  corte de febrero 2023</t>
  </si>
  <si>
    <t>Es necesario diseñar plantillas estándar para el cálculo de intereses de los productos de tal manera que, sirva para auditar e identificar que el sistema esté calculando correctamente.</t>
  </si>
  <si>
    <t>Elaborado por jefe de operaciones</t>
  </si>
  <si>
    <t>Área de Operaciones  confirmará antes de aprobar las transacciones los datos actualizados como celular y email mientras se soluciona definitivamente las alternativas de autenticación.</t>
  </si>
  <si>
    <t>Correo Re: Estado Eventos de Riesgos - Tareas en proceso (5 jun 2023)
Desde el área de operaciones se está utilizando el sistema de evidente para el proceso de transferencias</t>
  </si>
  <si>
    <t>Recolectar de pruebas y elaborar denunció en la página de caí virtual por parte de la oficina jurídica de Febor</t>
  </si>
  <si>
    <t>Se brinda asesoría para que el asociado afectado sea quien  instaura la demanda a su nombre</t>
  </si>
  <si>
    <t>Iniciar proceso disciplinario a funcionarios que omitieron controles de verificación</t>
  </si>
  <si>
    <t>Realizado a las funcionarias Andrea Caicedo y María Fernanda Moncaleano</t>
  </si>
  <si>
    <t>Es necesario hacer verificación telefónica y hacer el evidente de Data Crédito</t>
  </si>
  <si>
    <t>La Cooperativa tiene un plan llamado MARTER + OTP con Experian que podrá activar y definir a que procesos aplicarlo</t>
  </si>
  <si>
    <t>Juan Pablo Vélez
Johana Cortés
Nataly Malagón
Diana Fonseca
Diana Forero</t>
  </si>
  <si>
    <t>Entrega de acceso al evidente de la plataforma web  con los usuarios correspondientes y los procesos definidos debidamente parametrizados.</t>
  </si>
  <si>
    <t>En proceso - ultima reunión de avance abril 2023
Creación de usuarios y envió de manual para acceder a la plataforma 10 de mayo 2023</t>
  </si>
  <si>
    <t>Se debe capacitar a los funcionarios en el manejo de esta herramienta y tramitar su implementación.</t>
  </si>
  <si>
    <t>En proceso - ultima reunión de avance abril 2023</t>
  </si>
  <si>
    <t>Hacer campaña de seguridad informática</t>
  </si>
  <si>
    <t xml:space="preserve">Correo comunicaciones@febor.coop
⚠️ ¡OJO!👀 Con los ataques 🫤 de los Ciberdelincuentes 19 mayo 2023
Fwd: POST de ciberseguridad 15 de mayo 2023 </t>
  </si>
  <si>
    <t>Indicarle al asociado que los topes transaccionales diarios por defecto son: cantidad 20 y hasta un total de $ 20 millones; sin embargo, él puede configurar sus topes transaccionales por cantidad y monto mediante la Cooperativa Digital de acuerdo a su necesidad</t>
  </si>
  <si>
    <t>Directora SAS, confirma que mediante la Coop Digital no es posible la configuración de Topes, esto lo debe realizar Febor</t>
  </si>
  <si>
    <t xml:space="preserve">
Asesorar al asociado y tramitar el reconocimiento del dinero por parte de la aseguradora (póliza de hurto)
</t>
  </si>
  <si>
    <t>Como regla general, se debe sugerir a los asociados personalizar los topes transaccionales de acuerdo a su necesidad, cuando se haga entrega de la tarjeta débito. (A cargo de Dir SAS)</t>
  </si>
  <si>
    <t>La configuración se hace internamente</t>
  </si>
  <si>
    <t>Corregir las condiciones del CDAT como fue solicitado por el Asociado</t>
  </si>
  <si>
    <t>Responder la queja del Asociado y emitir nuevamente el certificado del producto con las condiciones indicadas por él.</t>
  </si>
  <si>
    <t>Seguimiento a la ejecución de la póliza por parte de la aseguradora</t>
  </si>
  <si>
    <t>CUN : 1163263, Guía No.1151920637
Reconocimiento por $116.490</t>
  </si>
  <si>
    <t>Gestionar el pago del aporte del asociado para que pueda abrir el CDAT</t>
  </si>
  <si>
    <t xml:space="preserve">Crear incidencia a Wog para solución de error </t>
  </si>
  <si>
    <t>Se crea la incidencia 58190 - correo: Soporte WOG-Información estado de cuenta VS planes de cuotas vencidos (21 abril 2023)</t>
  </si>
  <si>
    <t xml:space="preserve">Hacer seguimiento a la corrección por parte del Wog </t>
  </si>
  <si>
    <t>Correo 21 junio 2023 (Operaciones): Desde WOG informan que fue solucionado el error en el estado de cuenta, lo anterior fue informado a Jhoanna el 15 de junio de 2023 para realizar las validaciones correspondientes.
Adjunto estado de cuenta del asociado Jorge Abundio Barragán Luna CC 5937041 quien tiene saldo vencido en el estado de cuenta en DAES a quien inicialmente no le estaba apareciendo y ya se evidencia la corrección en el mismo.</t>
  </si>
  <si>
    <t>Informar inmediatamente al proveedor sobre la falla, trasladando las quejas presentadas por los asociados.</t>
  </si>
  <si>
    <t>Hacer seguimiento a la calidad de información suministrada en adelante por el proveedor</t>
  </si>
  <si>
    <t>Comunicación inmediata con la persona encargada de gestionar las pólizas para informarle del error.</t>
  </si>
  <si>
    <t>Johana Cortés Directora de Servicio al Asociado se comunicó con la señora Yolanda Asesora Externa para la adquisición de seguros para informarle acerca de la inconformidad del asociado y</t>
  </si>
  <si>
    <t>Proponer la reformulación del procedimiento de servicios no financieros</t>
  </si>
  <si>
    <t>Correo Operaciones (6 julio 2023) - Procedimiento de Servicios no financieros Reenvió estos procedimientos a Mónica y a José Nelson ya que parte del procedimiento impacta en contabilidad, con el fin que puedan darle un vistazo y puedan dar sus observaciones.</t>
  </si>
  <si>
    <t>Revisión de controles para evitar descuentos dobles de convenios en contabilidad (involucrar estas medidas en el procedimiento de servicios no financieros</t>
  </si>
  <si>
    <t>Como medida de control se recomienda revisar aleatoriamente la información de correo y/o celular de  uno o dos asociados en el estado de cuenta antes de hacer el envío masivo, importante trasladar este mensaje al resto de los funcionarios. - Dir SAS - Jefe de Operaciones - Jefe Jurídica - Comunicaciones.</t>
  </si>
  <si>
    <t>Gerencia</t>
  </si>
  <si>
    <t>Luz Adriana M</t>
  </si>
  <si>
    <t>Disponer otro equipo para el funcionario con los accesos a los sistemas y el respaldo de backup para que pueda continuar con su labores</t>
  </si>
  <si>
    <t>Fabian  Jordán</t>
  </si>
  <si>
    <t>Tramitar con la aseguradora la cobertura de la póliza para el hurto de portátiles</t>
  </si>
  <si>
    <t>Se responde  la PQR 1698 entre el área de operaciones, jurídica y servicio al asociado</t>
  </si>
  <si>
    <t>Asesorar sobre la denuncia del asociado ya que la suplantación fue en el Banco Caja Social y no en Febor</t>
  </si>
  <si>
    <t xml:space="preserve">El asociado por su propio interés interpuso queja al Banco Caja Social </t>
  </si>
  <si>
    <t>Investigar ingresos desde la App y Coop Digital del asociado durante el año 2023, último cambio de IP o registro de equipos y celulares del asociado con el fin de validar la presunta suplantación por estos medios.</t>
  </si>
  <si>
    <t>Incidencia 59701
Ese día el usuario :
Se logueo desde el app con la ip remota 192.168.80.46 a las 2023-08-19 10:25:23.981842
Registró la cuenta de ahorros 24124995372 de BANCO BCSC SA desde el app a las 2023-08-19 10:43:07.757
Se logueo desde el app con la ip remota 10.64.188.142 a las 2023-08-19 11:41:38.449583
Realizó la transferencia hacia la cuenta 24124995372 de BANCO BCSC SA por 1.470.000 desde el app a las 2023-08-19 11:43:03.304
Adjunto documentos de celulares registrados, Ip registradas, las sesiones iniciadas y cuentas de otros bancos registradas</t>
  </si>
  <si>
    <t>Corregir el error inmediatamente para reanudar la activación de la pagina web</t>
  </si>
  <si>
    <t>Fabián Jordán</t>
  </si>
  <si>
    <t>Realizar una estrategia de comunicación y planeación de las actividades que planea el área, analizando las posibles consecuencias de interrupción al servicio. Esta estrategia debe contener los programas de mantenimiento preventivos y/o correctivos , cuando se van a ejecutar y por cuanto tiempo, para que las demás áreas estén preparadas.</t>
  </si>
  <si>
    <t>Incidencia 61118 reportada.</t>
  </si>
  <si>
    <t>Seguimiento a la incidencia y a la corrección del error por parte de Wog</t>
  </si>
  <si>
    <t>Correo 11 enero 2024. (Re: Tareas pendientes en Eventos de Riesgo registrados a cierre de diciembre 2023) Respecto a la tarea 50-2 adjunto la incidencia con la solución y el cierre de la misma</t>
  </si>
  <si>
    <t>Solicitar la desconexión de BI a Wog con el fin de priorizar la funcionalidad del canal de Coop Digital y App</t>
  </si>
  <si>
    <t>Se desconecta BI de Wog y los reportes que de allí se generan van a ser descargados solamente en el cierre de cada mes.</t>
  </si>
  <si>
    <t>Monitorear el funcionamiento de la App y Coop Digital luego de la desconexión de BI para comprobar que si era la causal de fallas del Coop Digital y la App.</t>
  </si>
  <si>
    <t xml:space="preserve">Verificar y corregir (si aplica) el procedimiento de afiliaciones. Responsable Jefe de Operaciones 
</t>
  </si>
  <si>
    <t>Correo 11 enero 2024. (Re: Tareas pendientes en Eventos de Riesgo registrados a cierre de diciembre 2023) En cuanto a la tarea 52-1 se indico la forma correcta de validar los requisitos para validar el ingreso de un asociado y esto se encuentra consignado en el procedimiento de forma correcta por lo que no requiere cambio</t>
  </si>
  <si>
    <t>Auditar y verificar que no se hayan filtrado antes más asociados con alguna exclusión. En caso de existir, se debe iniciar proceso de retiro.</t>
  </si>
  <si>
    <t>TOTAL EVENTOS</t>
  </si>
  <si>
    <t>Clase Evento Nivel 1</t>
  </si>
  <si>
    <t>Registro eventos de riesgos</t>
  </si>
  <si>
    <t>TAREAS ASIGNADAS</t>
  </si>
  <si>
    <r>
      <t xml:space="preserve">Verificación REASIGNADA al nuevo Director TI Fabian Jordán
</t>
    </r>
    <r>
      <rPr>
        <b/>
        <sz val="11"/>
        <color theme="1"/>
        <rFont val="Lato"/>
        <family val="2"/>
      </rPr>
      <t>10 abril 2022:</t>
    </r>
    <r>
      <rPr>
        <sz val="11"/>
        <color theme="1"/>
        <rFont val="Lato"/>
        <family val="2"/>
      </rPr>
      <t xml:space="preserve"> Confirmada la solución del caso con Diana Escobar (Tesorería) y Fabian Jordán (Decir TI). Se programa la forma de impresión entre carta o A4.</t>
    </r>
  </si>
  <si>
    <r>
      <t xml:space="preserve"> En comunicación del 05 de abril, la aseguradora niega el reconocimiento al no encontrarse amparado el siniestro en la póliza contratada. Ante esto, el señor Darío Goez interpone un derecho de petición ante la junta de vigilancia para que inste a la administración a reconocer el dinero. En respuesta del 03 de mayo del 2023, la Junta de Vigilancia responde al asociado que no encuentra verificada la existencia de los elementos de la responsabilidad civil que pretende endilgar a Febor Entidad Cooperativa toda vez que la custodia de las credenciales de acceso a la Cooperativa Digital son de uso exclusivo y personal de cada asociado, motivo por el cual, no hay lugar al reconocimiento de devolución alguna.
</t>
    </r>
    <r>
      <rPr>
        <b/>
        <sz val="11"/>
        <color rgb="FF0070C0"/>
        <rFont val="Lato"/>
        <family val="2"/>
      </rPr>
      <t>Correo: Re: Estado Eventos de Riesgos - Tareas en proceso</t>
    </r>
  </si>
  <si>
    <r>
      <t xml:space="preserve">En el proceso de investigación desde Operaciones, se analizó la trazabilidad de uso de la Cooperativa digital, se detecto que el asociado no había hecho cambio de claves durante el año2022, estos cambios se presentaron en 27  y 30 de enero 2023 y nuevamente el 2 febrero 2023. En cuanto al rastreo de IP donde se efectuaron transacciones se identificó que son de movistar y genera ubicación es Soacha, sin embargo, dado que son publicas, no se puede tener certeza o acercamiento a  la persona causante del fraude.
</t>
    </r>
    <r>
      <rPr>
        <b/>
        <sz val="11"/>
        <color rgb="FF0070C0"/>
        <rFont val="Lato"/>
        <family val="2"/>
      </rPr>
      <t>Correo: Re: Estado Eventos de Riesgos - Tareas en proceso</t>
    </r>
  </si>
  <si>
    <r>
      <t xml:space="preserve">El 7 de marzo 2023 se realizó reunión con Experian para conocer las opciones que ofrece para implementar el </t>
    </r>
    <r>
      <rPr>
        <u/>
        <sz val="11"/>
        <color theme="1"/>
        <rFont val="Lato"/>
        <family val="2"/>
      </rPr>
      <t xml:space="preserve">evidente </t>
    </r>
    <r>
      <rPr>
        <sz val="11"/>
        <color theme="1"/>
        <rFont val="Lato"/>
        <family val="2"/>
      </rPr>
      <t>en Febor.</t>
    </r>
  </si>
  <si>
    <r>
      <t xml:space="preserve">El 9 de  marzo 2023 se realizó reunión con Experian a las 9: am para parametrizar los procesos que requieren </t>
    </r>
    <r>
      <rPr>
        <u/>
        <sz val="11"/>
        <color theme="1"/>
        <rFont val="Lato"/>
        <family val="2"/>
      </rPr>
      <t>evidente.</t>
    </r>
    <r>
      <rPr>
        <sz val="11"/>
        <color theme="1"/>
        <rFont val="Lato"/>
        <family val="2"/>
      </rPr>
      <t xml:space="preserve">
Los procesos definidos son : Actualización de datos, transacciones a terceros y consulta de productos. </t>
    </r>
  </si>
  <si>
    <r>
      <t xml:space="preserve">Se lleva a cabo una socialización con el proveedor y se acuerda la creación de una carpeta dentro del aplicativo para que desde Febor se redacte la carta que será objeto de envío junto con la base de asociados a los que se dirigirá.
</t>
    </r>
    <r>
      <rPr>
        <b/>
        <sz val="11"/>
        <color rgb="FF0070C0"/>
        <rFont val="Lato"/>
        <family val="2"/>
      </rPr>
      <t>Correo: Re: Estado Eventos de Riesgos - Tareas en proceso</t>
    </r>
  </si>
  <si>
    <r>
      <rPr>
        <b/>
        <sz val="11"/>
        <color theme="1"/>
        <rFont val="Lato"/>
        <family val="2"/>
      </rPr>
      <t>Modificación de procedimiento.</t>
    </r>
    <r>
      <rPr>
        <sz val="11"/>
        <color theme="1"/>
        <rFont val="Lato"/>
        <family val="2"/>
      </rPr>
      <t xml:space="preserve"> correo Re: Tareas pendientes en Eventos de Riesgo registrados a la fecha 2 agosto 2023
Se realiza pruebas en el módulo de pruebas de WOG para que el pago anticipado del SOAT llegue a una cuenta por pagar sin crear el soat desde la taquilla y posteriormente el cajero debe enviar un correo a contabilidad informando la transacción realizada para que ellos realicen la creación y pago del SOAT desde la cuenta por pagar creada.</t>
    </r>
  </si>
  <si>
    <t>EVENTOS REGISTRADOS</t>
  </si>
  <si>
    <t>Tareas asignadas</t>
  </si>
  <si>
    <t>En proceso</t>
  </si>
  <si>
    <t xml:space="preserve">Dic  </t>
  </si>
  <si>
    <t xml:space="preserve">Oct </t>
  </si>
  <si>
    <t xml:space="preserve">Ene </t>
  </si>
  <si>
    <t xml:space="preserve">Feb </t>
  </si>
  <si>
    <t>Mar</t>
  </si>
  <si>
    <t>Abr</t>
  </si>
  <si>
    <t>May</t>
  </si>
  <si>
    <t>Jun</t>
  </si>
  <si>
    <t>Jul</t>
  </si>
  <si>
    <t>Sep</t>
  </si>
  <si>
    <t>Nov</t>
  </si>
  <si>
    <t>Ago</t>
  </si>
  <si>
    <t>Prueba</t>
  </si>
  <si>
    <t>Correo 25 enero 2024
Se actualizo el plan de mantenimiento preventivo y correctivo del área y se genera un proceso de estrategia de comunicación previa a las actividades de mantenimientos que afecten un proceso dentro de la cooperativa.</t>
  </si>
  <si>
    <t xml:space="preserve">CasoLa imagen de la Cooperativa se vio afectada al distribuir los calendarios del 2024, los cuales presentaban defectos de calidad provenientes del proveedor, tanto para los calendarios de escritorio como los de pared. El defecto fue detectado por integrantes del Consejo, quienes alertaron a la Gerencia, es decir, no fueron previamente identificados por el área responsable.Acciones
Comunicar al proveedor inmediatamente sobre el defecto del producto entregado.El proveedor se compromete a reemplazar los calendarios defectuosos.La muestra de verificación de calidad del producto fue mínima, por lo cual se requiere que en adelante, todos los productos recibidos tengan un proceso de verificación de calidad con una muestra acorde a la cantidad comprada.
</t>
  </si>
  <si>
    <t>14/02/2024 00:04:41: Generada</t>
  </si>
  <si>
    <t xml:space="preserve">Reclamación al proveedor </t>
  </si>
  <si>
    <t>Angie Villamizar</t>
  </si>
  <si>
    <t>El proveedor asume el reproceso y reemplazará los productos defectuosos</t>
  </si>
  <si>
    <t>Caso
El lunes 30 de enero el asociado DARIO FERNANDO GOEZ OSPINA C.C. 70.072.472 se comunico a través del pbx a informar que desconocía una transferencia hecha el día 18 de enero del año en curso por valor de $ 1'450.000, razón por la que solicita el reintegro de este valor a su cuenta de ahorros voluntarios, el asesor que  atendió la llamada indico al asociado que se realizaría el respectivo escalamiento y bloqueo de la cooperativa digital.
Durante estos días se pudo validar que previo a realizar la transacción hubo una actualización de datos por coop digital, también se evidencio que  operaciones llamo a confirmar al número que aparecía en nuestro sistema (número actualizado recientemente) hubo un intento donde no contestaron y luego devuelven la llamada indicando que era correcta la transaccción...Jefe de operaciones puede ampliar la info del control aplicado.
El 31 de enero Dir SAS se comunica con el asociado para darle un parte de tranquilidad, indicandole que estabamos haciendo todas las validaciones del caso, pregunte discretamente si de pronto alguien mas conocia sus claves, a lo que el sr responde que abosultamente nadie, que ni siquiera su hija que es abogada magistrada.
Acciones
Devolver el dinero al asociado (Jefe Jurídico)
 En comunicación del 05 de abril, la aseguradora niega el reconocimiento al no encontrarse amparado el siniestro en la póliza contratada. Ante esto, el señor Darío Goez interpone un derecho de petición ante la junta de vigilancia para que inste a la administración a reconocer el dinero. En respuesta del 03 de mayo del 2023, la Junta de Vigilancia responde al asociado que no encuentra verificada la existencia de los elementos de la responsabilidad civil que pretende endilgar a Febor Entidad Cooperativa toda vez que la custodia de las credenciales de acceso a la Cooperativa Digital son de uso exclusivo y personal de cada asociado, motivo por el cual, no hay lugar al reconocimiento de devolución alguna. Correo: Re: Estado Eventos de Riesgos - Tareas en proceso
Investigar. Solicitar a Wog rastreo de las operaciones con IP para determinar el origen de la operación.(Dirección TI y Operaciones)
Asesoría Jurídica al Asociado para el tratamiento de su caso(Jefe Jurídico)
El señor fue asesorado por el Jefe Jurídico para presentar los documentos correspondientes para la reclamación ante la aseguradora, el asociado los pasó y está en trámite.
Revisar el rastreo de operaciones y uso de la plataforma de Cooperativa Digital
En el proceso de investigación desde Operaciones, se analizó la trazabilidad de uso de la Cooperativa digital, se detecto que el asociado no había hecho cambio de claves durante el año2022, estos cambios se presentaron en 27  y 30 de enero 2023 y nuevamente el 2 febrero 2023. En cuanto al rastreo de IP donde se efectuaron transacciones se identificó que son de movistar y genera ubicación es Soacha, sin embargo, dado que son publicas, no se puede tener certeza o acercamiento a  la persona causante del fraude.
Correo: Re: Estado Eventos de Riesgos - Tareas en proceso</t>
  </si>
  <si>
    <t>Diana Forero
Diana Fonseca</t>
  </si>
  <si>
    <t>Jefe de Control Interno y Calidad</t>
  </si>
  <si>
    <t>Diana Forero</t>
  </si>
  <si>
    <t>Diana Chistina Forero Lopez</t>
  </si>
  <si>
    <t>controlinterno.calidad@febor.coop</t>
  </si>
  <si>
    <t xml:space="preserve">CasoDurante los procesos mensuales de auditoría llevados a cabo por el área de control interno, se han identificado casos en los que se registran CDATs en el sistema con fechas posteriores al mes de solicitud. Esta situación es más común cuando los CDATs son solicitados hacia finales de mes y su creación se realiza a principios del mes siguiente. Al registrar el producto fuera del mes solicitado, genera afectación sobre la tasa de interés aplicable al depósito. Puede variar, dado que las tasas de interés son actualizadas mensualmente y en ocaciones cambian dependiendo de las propuestas aprobadas por el Consejo de Administración.Los efectos derivados de estas situaciones son:Incumplmiento a las políticas internas en cuanto a la creación de produtos bajo condiciones aprobadas por el consejo.Pérdida de credibilidad por la creación de productos no conformes, fuera de las condiciones inicalmente pactadas con el asociado.Inconformidad de los asociados cuando queda registrada una tasa menor a la pactada y genera menor reconocimeinto de interés por el dinero depositado.Afectación financiera y del margen de intermediación de Febor cuando queda registrada una tasa de interés mayor a la pactada y se debe reconocer más interés por el deposito constituído.AccionesExposición de los casos a gerencia. Jefe de Control Interno y CalidadExposición de los casos a comité de auditoría y consejo de administración. Jefe de Control Interno y CalidadDirectriz en comité de gerencia 26 de febrero de 2024: 'Los funcionarios encargados de crear el producto en el sistema deben hacerlo de inmediato, no se tolera que los dejen para dias posteriores y especialmente a final de mes deben organizar el proceso para que quede cerrado en el mes que corresponde'.Continuar con el monitoreo mensual por parte de control interno. Cerrar el evento de riesgo si no se presentan más casos por lo menos en 6 meses consecutivos.
</t>
  </si>
  <si>
    <t>06/03/2024 16:39:47: Creado
06/03/2024 16:42:23: .</t>
  </si>
  <si>
    <t>42 - Prácticas Empresariales o de Mercadeo Improcedentes</t>
  </si>
  <si>
    <t>425 - Actividades No Autorizadas</t>
  </si>
  <si>
    <t>Juan pablo Vélez</t>
  </si>
  <si>
    <t>Exposición de los casos a gerencia. Jefe de Control Interno y Calidad
Exposición de los casos a comité de auditoría y consejo de administración. Jefe de Control Interno y Calidad</t>
  </si>
  <si>
    <t>Continuar con el monitoreo mensual por parte de control interno. Cerrar el evento de riesgo si no se presentan más casos por lo menos en 6 meses consecutivos.</t>
  </si>
  <si>
    <t>11 - Actividades No Autorizadas</t>
  </si>
  <si>
    <t>111 - Operaciones No Reveladas Intencionalmente</t>
  </si>
  <si>
    <t>Diana Maribel Fonseca gómez</t>
  </si>
  <si>
    <t>22/03/2024 10:49:35: Creado.
12/04/2024 04:50:37: Complementado el caso</t>
  </si>
  <si>
    <t>12/04/2024 04:55:08: Aprobado
24/04/2024 17:45:38: Completar evento.</t>
  </si>
  <si>
    <t>Llamada a proceso disciplinario -Descargos al funcionario implicado</t>
  </si>
  <si>
    <t>Jefe jurídico</t>
  </si>
  <si>
    <t>En marzo se llevó a cabo los descargos de la señora Mry Pinzón y producto de esto, se procedió a la cancelación del contrato.</t>
  </si>
  <si>
    <t xml:space="preserve">Se debe revisar el procedimiento contable para aplicar en abril los Aportes y Daes al capital de la deuda, de tal manera que se condonen los intereses </t>
  </si>
  <si>
    <t>Nataly Malagón
Jose Nelson Figueroa</t>
  </si>
  <si>
    <t>Jefe jurídico
Dir Riesgos</t>
  </si>
  <si>
    <t>Andrés Forero
Diana Fonseca</t>
  </si>
  <si>
    <t>Se realizó propuesta para comunicar mediante una circular interna las recomendaciones para lograr una comunicación asertiva entre áreas.</t>
  </si>
  <si>
    <t>Acción preventiva sobre comunicación asertiva entre áreas</t>
  </si>
  <si>
    <t>CasoDurante el proceso de verificación de documentos para la declaración de origen de fondos de las operaciones en efectivo en las instalaciones de la Cooperativa, se identificaron (2) declaraciones inusuales en febrero de 2024. Estas presentaban una aparente falsificación de firma y huella, al detectar recuadros que indicaban que dichas autenticaciones habían sido cortadas y pegadas de otros documentos. Las declaraciones correspondían a los asociados Gonzalo Sánchez Hurtado identificado con CC 87.430.991 y Félix Alfredo Cortés Rincón identificado con CC 10.518479, quienes realizaron la operación presencialmente en la caja los días 6 y 9 de febrero de 2024. La funcionaria encargada y responsable era la Sra. Mary Gisell Pinzón Manrique.
AccionesSe expuso el caso al equipo directivo en comité de gerenciaLa Sra Mary Pinzon fue citada a descargos el 14 de marzo, aceptó haber realizado falsificacion defirmas y huellas sin fines fraudelentos, sólo por cubrir fallas operativas indicando que no pudo hacer firrmar oportunamente los formatos en caja y procedio a formalizarlos de esta manera.Debido al tipo de falta, la cual se considera grave, se procedió a la terminación de contrato de Sra Mary Pinzon con causa justificada.Los anexos del caso están en el expediente de la Sra Mary Pinzón - Reserva de Talento Humano. (Acta de descargos y termnación de contrato)</t>
  </si>
  <si>
    <t>DIANA CHRISTINA FORERO LOPEZ</t>
  </si>
  <si>
    <t>15/05/2024 14:31:30: Creado
15/05/2024 14:33:22: .
02/07/2024 12:35:23: Complemento</t>
  </si>
  <si>
    <t xml:space="preserve">CasoEl comité de auditoría reveló un caso de fraude interno relacionado con la falsificación de un certificado de pensión necesario para el proceso de crédito del asociado José Agustín Martínez Cristancho, identificado con CC 17.140.819. La falsificación implicó alterar la fecha de recepción de la nómina del mes de enero de 2024, y fue realizada por la funcionaria Alejandra Rodríguez. Aunque ella admitió haber modificado el documento, aclaró que posteriormente solicitó al asociado que enviara el documento original y físico, pero este no fue el documento que quedó registrado en el sistema, sino el modificado.
Declaración de la funcionaria Alejandra Rodriguez:
'Lo que pasó con el señor, el señor me había traído los papeles, y cuándo yo radique el de enero no lo encontré y si, yo le cambié el mes, pero luego dije mejor con el señor mejor sacamos uno nuevo de enero, pero cuándo radiqué, radique el del documento malo'.La señorita Alejandra presentó dichos documentos físicos como evidencia de lo declarado, sin embargo, se llevó a cabo el correspondiente proceso disciplinario.AccionesProceso disciplinario a cargo del área jurídica, dirigido a la funcionaria Alejandra. Se concluyó el 17 de mayo de 2024 con la suspensión de 3 días.De igual manera se desarrolló una capacitación sobre delitos de fraude al personal el 20 de junio de 2024. Grabación Teams: Capacitación sobre delitos de fraude-20240620_090729-Grabación de la reunión.
Capacitación sobre delitos de fraude-20240620_090729-Grabación de la reunión.mp4
</t>
  </si>
  <si>
    <t>05/06/2024 15:04:09: Creado
02/07/2024 15:00:15: Registro completo</t>
  </si>
  <si>
    <t>Se determinó suspensión disciplinaria por 3 días luego de llevar el debido procesos de descargos.</t>
  </si>
  <si>
    <t>Sensibilizar al personal sobre la falsificación de documentos y su asociación con el riesgo de fraude</t>
  </si>
  <si>
    <t>Se impartió capacitación virtual sobre delitos de fraude a los funcionarios de servicio al asociado</t>
  </si>
  <si>
    <t>Revisar grabaciones del PBX</t>
  </si>
  <si>
    <t>Alerta a Coopcentral para bloqueo de cuenta fraudulenta de tercero.</t>
  </si>
  <si>
    <t>Confirmación de bloqueo preventivo por parte de Coopcentral.</t>
  </si>
  <si>
    <t>Reverso de datos actualizados de correo y celular de la Sra María Elvira.</t>
  </si>
  <si>
    <t>Analizar los cambios de información reciente en la base de asociados y determinar los que requieren verificación especial.</t>
  </si>
  <si>
    <t>Verificar si el grupo de asociados para verificación especial presentaron transferencias recientemente y realizar las confirmaciones correspondientes.</t>
  </si>
  <si>
    <t>Anexo 2. Revisión transferencias terceros mayo junio</t>
  </si>
  <si>
    <t>Bloquear la Cooperativa Digital inmediatamente de todos los asociados con actualización reciente de correo y/o celulares en verificación especial.</t>
  </si>
  <si>
    <t>Reverso de datos actualizados de correo y celular del Sr Jaime Martínez</t>
  </si>
  <si>
    <t>Instaurar las demandas correspondientes, tanto del caso del Sr Jaime como de la Sra María Elvira.</t>
  </si>
  <si>
    <t>Equipo directivo</t>
  </si>
  <si>
    <t>Juan Pablo Vélez
Diana Fonseca</t>
  </si>
  <si>
    <t xml:space="preserve">Luis Eduardo Vasquez </t>
  </si>
  <si>
    <t>Correo: RV: Alerta - Caso fraude 6 junio 2024</t>
  </si>
  <si>
    <t>Jefe Control Interno</t>
  </si>
  <si>
    <t>Jefe de operaciones
Jefe Control Interno</t>
  </si>
  <si>
    <t>Nataly Malagón
Diana Fonseca</t>
  </si>
  <si>
    <t>Anexo 4. Análisis de Grabaciones.</t>
  </si>
  <si>
    <t>Número de radicado # 2024061101549</t>
  </si>
  <si>
    <t>Contactar a cada uno de los asociados bloqueados, con el fin de verificar posibles intentos de fraude o reversar el bloqueo de la Cooperativa Digital.</t>
  </si>
  <si>
    <t>Bloquear el acceso a los documentos publicados en página web, especialmente en el link de asamblea 2024.</t>
  </si>
  <si>
    <t>Analizar detalladamente las grabaciones y documentarlas.</t>
  </si>
  <si>
    <t>Reunión con Experian para revisar las condiciones de oferta comercial versus el servicio real, exponer los casos de fraude y revisar una parametrización más segura.</t>
  </si>
  <si>
    <t xml:space="preserve">Gestionar la devolución del dinero a los asociados afectados. </t>
  </si>
  <si>
    <t>Anexo 3. Histórico transacciones JM visionamos</t>
  </si>
  <si>
    <t>Proceso disciplinario a funcionaria Leidy Delgado, funcionaria que actualizó los datos del asociado Jaime Albeiro.</t>
  </si>
  <si>
    <t>Jefe Jurídico
Dir Informática</t>
  </si>
  <si>
    <t>Andrés Forero
Fabián Jordán</t>
  </si>
  <si>
    <t>Revisar la implementación de CRM</t>
  </si>
  <si>
    <t>Exigir el código OTP siempre o redireccionar a actualización en oficina.</t>
  </si>
  <si>
    <t>Directriz</t>
  </si>
  <si>
    <t>Contratar una capacitación especializada en antifraude y reconocimiento de alertas y formas de verificación efectiva. Plantear opciones</t>
  </si>
  <si>
    <t>Informar al asociado que hay una cuenta falsa de Daviplata a su nombre para que instaure la demanda correspondiente</t>
  </si>
  <si>
    <t>Gerencia
Jefe de operaciones</t>
  </si>
  <si>
    <t>Juan Pablo Vélez
Nataly Malagón</t>
  </si>
  <si>
    <t>CasoEl 20 de marzo de 2024 el Consejo de Administracion aprobó la exclusión de 26 asociados, los cuales debian tener el debido proceso de cruce de cuentas de sus productos de aportes y Daes. Desde el área jurídica se envió la instrucción al área de operaciones, sin embargo, esta instrución no fue completa en cuanto a la forma de aplicacion del cruce de cuentas, ya que la exlución fue aprobada con la condición de condonar los intereses y reducir el capital de la deuda con los saldosAcciones
El área de operaciones y contabilidad deberá realizar el reproceso de la aplicación contable de dichos saldos para el cierre de abril de 2024.El área jurídica y de riesgos deben proponer acciones preventivas para mejorar los métodos de comunicación y asegurar su efectividad.</t>
  </si>
  <si>
    <t>7 - Ejecución y Administración de Procesos</t>
  </si>
  <si>
    <t xml:space="preserve">Capacitación y sensibilización sobre la evaluación de proveedores para productos y servicios </t>
  </si>
  <si>
    <t>Revisar caso para cobertura de póliza</t>
  </si>
  <si>
    <t>Revisar alternativas de automatización para la aplicación de pagos directamente en Wog</t>
  </si>
  <si>
    <t>CasoEl 31 de julio de 2024, se procesaron incorrectamente 153 pagos, incluyendo 100 aplicaciones de pago de DAES a un mismo asociado. Este error se originó debido al manejo manual de la plantilla que se utiliza habitualmente para la aplicación de pagos.AccionesUna vez se identificó el error, se procedió a reversar las operaciones correspondientes. Johan - Analista de OperacionesOrganizar y automatizar una plantilla de pagos para reducir el error manual. Johan - Analista de Operaciones y Dirección de RiesgosRevisar alternativas de automatización para la aplicación de pagos directamente en Wog</t>
  </si>
  <si>
    <t>20/08/2024 12:20:27: Registrado.</t>
  </si>
  <si>
    <t xml:space="preserve">CasoEl pasado 9 de julio se registraron 24 casos de aplicación doble en los pagos de tarjeta de crédito, sumando un total de $7.568.355,00. Estos errores fueron causados por fallas del sistema, especialmente entre Wog y ASNET. Así mismo, el área de operaciones reportó un nuevo caso e de pago doble en agosto.AccionesEl 14 de agosto se ordenó lo siguiente desde la gerencia:1. Transacciones Menores a $50.000
No se realizarán ajustes en las transacciones menores a $50.000. El doble abono se dejará a favor del asociado, y la cooperativa asumirá el costo. Esto reduce el problema a aproximadamente 11 asociados. En total se asume el error de 13 asociados por un total de $156.118.2. Transacciones Mayores a $50.000
Contactaremos a los asociados afectados para informarles del error y proponer una refinanciación de su deuda ajustando el mayor valor pagado. El asociado podrá elegir un nuevo plazo para la refinanciación (con cuotas a 6, 12, 24, hasta 60 meses), y se aplicará la tasa de interés correspondiente a la compra de cartera con tarjeta de crédito.3. Oferta de Compra de Cartera
Durante la llamada, se ofrecerá la opción de compra de cartera para los saldos de tarjetas vigentes, hasta el 100% del cupo de la tarjeta, según lo reportado en Datacrédito o Cifin. Se brindará una explicación breve de la falla que causó el problema.4. Ejecución de las Llamadas
El servicio al asociado, bajo la supervisión de su Directora, se encargará de las llamadas, dado que la atención al asociado es una función clave de esta área. Es necesario que todo esté resuelto para el día siguiente, incluyendo una nueva compra por el valor total de la deuda más el valor abonado doble, junto con la compra de cartera que el asociado elija, con apoyo prioritario de Operaciones.Nota:
Es importante que toda la información y las soluciones estén listas antes de iniciar las llamadas, por lo que la responsabilidad recaerá en la Directora de Servicio.5. Revisar con los proveedores de los sistemas el origen de la falla, ¿porqué ejecutó doblo pago? y plantear algún método para restringir la salida de pagos dobles. Director TI.
</t>
  </si>
  <si>
    <t>20/08/2024 13:33:05: Registrado
10/09/2024 12:53:39: Actualizado</t>
  </si>
  <si>
    <t>CasoLa asociada Ingrid Frederick Obregón C.C. 1.020.723.306 registro una queja a la Cooperativa por no obtener solución oportuna acerca del endoso de una póliza sobre su préstamo, solicitada en abril de 2024:SolicitudBogotá, 09 de abril de 2024 Señores Febor Entidad Cooperativa Ciudad Referencia: Radicación Endoso Póliza Vida a mi Medida Deudor – Descontar cobros Cuota Crédito No. 1250738
Comunicado Jefe Jurídico 26 de abril 2024
Buenas tardes, Yolanda:De manera atenta solicitamos su amable apoyo con la validación de la solicitud de endoso de la póliza de vida que nos formula la empresa Telefectivos en nombre y representación de nuestra asociada Ingrid Frederick Obregon C.C. 1.020.723.306. Adjunto el documento con el que se pretende el endoso, donde constan sus condiciones de cobertura y beneficiario. Cordialmente,
Comunicado Yolanda 26 de abril 2024
Buenas tardes Sr. Andrés Camilo La póliza vida deudores presentada por la señora Ingrid Frederick cumple con la cobertura actual de la póliza Vida Deudores La Equidad-Febor: Amparo de vida - Muerte por cualquier causa hasta el saldo insoluto de la deuda Incapacidad total y permanente, por incapacidad laboral superior al 50% Cordial saludo, YOLANDA BUITRAGO Coordinadora de cuenta Comunicado Jefe Jurídico 26 de abril 2024
Buenas tardes, Nata:De manera atenta, solicito el procesamiento del endoso de la póliza vida deudores de la asociada Ingrid Frederick Obregón C.C. 1.020.723.306, de acuerdo con las condiciones del documento adjunto y el Vo.Bo. de Yolanda que consta en la trazabilidad. Quedo atento a tus inquietudes. Cordialmente,
Comunicado de Febor a Tanefectivos 15 de mayo 2024Aceptación del endoso a Axa ColpatriaComunicado Jefe Jurídico 9 de agosto 2024
Buenos días, estimado equipo de operaciones:
De manera atenta, solicito su apoyo para poder materializar el endoso de la póliza de vida deudores de la asociada Ingrid Frederick Obregón, quien desde abril del 2024, contrató la cobertura con AXA Colpatria tal como consta en el documento adjunto.
Igualmente, desde mayo se le notificó a la asociada y al intermediario que Febor Entidad Cooperativa aceptaba el endoso de la póliza en cumplimiento del numeral 2 del Artículo 100 de Estatuto Orgánico del Sistema Financiero (EOSF).
No obstante, a la fecha, aun no se ha completado en el sistema el endoso de la mentada póliza para el crédito No. 1250738, a pesar de que cumple los condicionamientos legales para su procedencia, circunstancia que nos pone en una presunta situación de incumplimiento y nos expone a las multas de las que trata el Artículo 2.363.2.5.5 y siguientes del Decreto 1084 del 2021.
Adjunto remito el correo donde se notificó al área operativa del endoso ya que contábamos con el Vo.Bo. previo de Yolanda. En consecuencia, todo dinero que se le haya descontado doblemente a la asociada por este concepto desde la fecha de su notificación debe ser restituido de inmediato y en adelante trasladar los dineros al beneficario del endoso.
Quedo atento a cualquier duda y/o inquietud sobre el particular.
Cordialmente,
Acciones
Responder la PQR en los tiempos establecidos. Área de Operaciones y área jurídicaTramitar el endoso de la póliza con prioridad. Área de Operaciones</t>
  </si>
  <si>
    <t>20/08/2024 13:53:43: Registrado</t>
  </si>
  <si>
    <t>Responder la PQR en los tiempos establecidos.  Área de Operaciones y área jurídica</t>
  </si>
  <si>
    <r>
      <rPr>
        <b/>
        <sz val="10"/>
        <color theme="1"/>
        <rFont val="Lato"/>
        <family val="2"/>
      </rPr>
      <t>Transacciones Menores a $50.000</t>
    </r>
    <r>
      <rPr>
        <sz val="10"/>
        <color theme="1"/>
        <rFont val="Lato"/>
        <family val="2"/>
      </rPr>
      <t xml:space="preserve">
No se realizarán ajustes en las transacciones menores a $50.000. El doble abono se dejará a favor del asociado, y la cooperativa asumirá el costo. Esto reduce el problema a aproximadamente 11 asociados. En total se asume el error de 13 asociados por un total de $156.118.</t>
    </r>
  </si>
  <si>
    <r>
      <rPr>
        <b/>
        <sz val="10"/>
        <color theme="1"/>
        <rFont val="Lato"/>
        <family val="2"/>
      </rPr>
      <t>Ejecución de las Llamadas</t>
    </r>
    <r>
      <rPr>
        <sz val="10"/>
        <color theme="1"/>
        <rFont val="Lato"/>
        <family val="2"/>
      </rPr>
      <t xml:space="preserve">
El servicio al asociado, bajo la supervisión de su Directora, se encargará de las llamadas, dado que la atención al asociado es una función clave de esta área. Es necesario que todo esté resuelto para el día siguiente, incluyendo una nueva compra por el valor total de la deuda más el valor abonado doble, junto con la compra de cartera que el asociado elija, con apoyo prioritario de Operaciones.</t>
    </r>
  </si>
  <si>
    <r>
      <rPr>
        <b/>
        <sz val="10"/>
        <color theme="1"/>
        <rFont val="Lato"/>
        <family val="2"/>
      </rPr>
      <t>Transacciones Mayores a $50.000</t>
    </r>
    <r>
      <rPr>
        <sz val="10"/>
        <color theme="1"/>
        <rFont val="Lato"/>
        <family val="2"/>
      </rPr>
      <t xml:space="preserve">
Contactaremos a los asociados afectados para informarles del error y proponer una refinanciación de su deuda ajustando el mayor valor pagado. El asociado podrá elegir un nuevo plazo para la refinanciación (con cuotas a 6, 12, 24, hasta 60 meses), y se aplicará la tasa de interés correspondiente a la compra de cartera con tarjeta de crédito.</t>
    </r>
  </si>
  <si>
    <t>Revisar y ajustar modelo</t>
  </si>
  <si>
    <t>Comunicar los cambios del ajuste</t>
  </si>
  <si>
    <t>Analista de Operaciones</t>
  </si>
  <si>
    <t>Una vez se identificó el error,  se procedió a reversar las operaciones correspondientes</t>
  </si>
  <si>
    <t>Johan Cruz</t>
  </si>
  <si>
    <t xml:space="preserve">Organizar y automatizar una plantilla de pagos para reducir el error manual. </t>
  </si>
  <si>
    <t>Johan Cruz
Diana Fonseca</t>
  </si>
  <si>
    <t>Johan Cruz
Andrés Forero</t>
  </si>
  <si>
    <t xml:space="preserve">Tramitar el endoso de la póliza con prioridad. </t>
  </si>
  <si>
    <t>Analista de Operaciones
Jefe Jurídico</t>
  </si>
  <si>
    <t>Johana Cortés
Johan Cruz</t>
  </si>
  <si>
    <t>Monitoreo abierto hasta agosto de 2024
Se cierre en agosto, porque no se reportaron más fallas al respecto</t>
  </si>
  <si>
    <t>Los ajuste de pagos dobles de tc se ejecutaron y se ajustaron de acuerdo a las instrucciones que se dio por parte de gerencia , sas realizo gestión con los asociados que respondieron y el resto se ejecuto de igual manera el pago doble a 60 cuotas por compra de cartera. (RE: Estado de Eventos de Riesgos a corte de agosto 2024) -Rta Johan Cruz</t>
  </si>
  <si>
    <t>Pago doble de TC por error del sistema</t>
  </si>
  <si>
    <t>Johan Santiago Cruz</t>
  </si>
  <si>
    <t>analista.operativo2@febor.coop</t>
  </si>
  <si>
    <t xml:space="preserve">CasoEl 27 de agosto de 2024, el asociado Rodrigo Alzate Mejía, con C.C. 71598485, reportó la liquidación anticipada de su ahorro programado Nro. 01424000000003852, originalmente pactado para retiro el 23 de septiembre de 2024. El ahorro fue liquidado un mes antes de la fecha establecida debido a un error en la configuración del sistema, que programó incorrectamente el plan de pagos. Este error afectó no solo a este asociado, sino a otros 10 ahorros programados con características similares, lo que generó una incidencia mayor, registrada bajo el número 64672.A continuación se relacionan los 10 ahorros que se han identificado presentan la misma novedad:IDENTIFICACION NOMBRE_CLIENTE COD_AHORRO DESCRIPCION NRO_CUENTA TASA PLAZO MONTO_APERTURA FECHA_APERTURA FECHA_VENCIMIENTO8709861 JOSE LUIS MONTANA PENATE 424 AHORRO CONTRACTUAL POSTGRADO 01424000000003854 7,5 360 300000 4/10/2023 26/09/202441712549 MARY LUCY RUBIO RAMIREZ 423 AHORRADOR POR SIEMPRE 01423000000000506 7,5 360 0 9/10/2023 1/10/202419241936 GERMAN ORLANDO MOYANO MARTINEZ 423 AHORRADOR POR SIEMPRE 01423000000000518 7,5 360 0 9/11/2023 1/11/20249774442 CARLOS ANDRES MOLINA MOLINA 423 AHORRADOR POR SIEMPRE 01423000000000519 7,5 360 0 10/11/2023 26/10/202451593844 ANA ROCIO SUAREZ BALLESTEROS 423 AHORRADOR POR SIEMPRE 01423000000000520 7,5 360 300000 15/11/2023 1/11/202441885408 LUDIVIA FRANCO GIRALDO 431 AHORRO CONTRACTUAL VACIONES INOLVID 01431000000000332 7,5 360 400000 21/11/2023 1/11/202471598485 RODRIGO ALZATE MEJIA 424 AHORRO CONTRACTUAL POSTGRADO 01424000000003858 7,5 360 0 29/11/2023 30/10/202451737788 NOHORA ALBA BUSTAMANTE SALAZAR 423 AHORRADOR POR SIEMPRE 01423000000000509 7,5 360 0 23/10/2023 26/09/202423273189 OLGA MARINA VILLAMIL DE RONDON 424 AHORRO CONTRACTUAL POSTGRADO 01424000000003849 7,5 720 200000 12/09/2023 26/08/202579834651 JUAN RODRIGUEZ CUELLAR 426 AHORRO CONTRACTUAL EMPRENDEDOR 01426000000000029 7,5 720 0 20/10/2023 26/09/202531271973 MARTHA LUCIA VELASQUEZ LOPEZ 426 AHORRO CONTRACTUAL EMPRENDEDOR 01426000000000030 7,5 720 0 28/11/2023 1/11/2025CausaEl sistema de administración de ahorros, proporcionado por el proveedor WOG, configuró de manera incorrecta el plan de pagos, asignando la primera cuota a una fecha que no correspondía con el acuerdo pactado. Esto ocurrió debido a una falla en la parametrización del producto, lo cual se encuentra en proceso de investigación por parte del proveedor y del área de Operaciones.ImpactoAsociados: Aunque no hubo impacto económico, ya que los intereses fueron pagados correctamente, un asociado manifestó inconformidad por la liquidación anticipada de sus ahorros.Operativo: La corrección de los productos afectados implica un reproceso operativo, lo cual incrementa la carga de trabajo para las áreas involucradas y podría afectar la eficiencia del equipo.Reputacional: La situación genera una percepción negativa entre los asociados sobre la confiabilidad del sistema y la capacidad de la cooperativa para gestionar adecuadamente sus productos financieros.Acciones Correctivas:Identificación y Reporte del Error: Se registró la incidencia el 06 de septiembre de 2024 y se solicitó respuesta inmediata al proveedor del sistema WOG. (Responsable: Analista de Operaciones).Revisión de Procedimientos: El equipo de Calidad y Operaciones revisará los procedimientos de configuración de ahorros programados para evitar errores similares en el futuro. (Responsables: Jefe de Calidad y Analista de Operaciones).Comunicación: Se informará a los asociados afectados, garantizando que sus intereses no han sido perjudicados, y se les brindará una explicación clara sobre la situación. (Responsable: Servicio al Asociado). Seguimiento a la Solución: Se llevará a cabo un seguimiento constante a la resolución de la incidencia por parte del proveedor. (Responsables: Dirección TI y Analista de Operaciones).
</t>
  </si>
  <si>
    <t>JOHANA PAOLA CORTES GOMEZ</t>
  </si>
  <si>
    <t>415 - Ventas / Colocaciones Agresivas</t>
  </si>
  <si>
    <t>Falla en renovación automática de CDATs</t>
  </si>
  <si>
    <t>Fallas en la renovación del servicio funerario Coorserpark</t>
  </si>
  <si>
    <t>Inconformidad de asociados que reciben publicidad por mensajes de texto</t>
  </si>
  <si>
    <t>Auditoría del sistema de renovación automática: Solicitar una auditoría detallada para determinar en qué momento se desmarcó el TAP de renovación automática del producto CDAT, identificar fallas en la trazabilidad del sistema y evitar futuras desactivaciones sin registro adecuado. La respuesta del proveedor fue que la auditoria deja evidenciar la marca del último usuario que operó pero no específicamente de quien levantó el Tap de renovación</t>
  </si>
  <si>
    <t>Johan Cruz
Fabián Jordán</t>
  </si>
  <si>
    <t>Revisar con los proveedores de los sistemas el origen de la falla, ¿porqué ejecutó doble pago? y plantear algún método para restringir la salida de pagos dobles.</t>
  </si>
  <si>
    <t>Se registró la incidencia el 06 de septiembre de 2024 y se solicitó respuesta inmediata al proveedor del sistema WOG. (N64672)</t>
  </si>
  <si>
    <t>Identificar y reportar el error</t>
  </si>
  <si>
    <t>Analista de Operaciones
Jefe de Control Interno y Calidad</t>
  </si>
  <si>
    <t>Johan Cruz
Diana Forero</t>
  </si>
  <si>
    <t>Comunicación: Informar a los asociados afectados, garantizando que sus intereses no han sido perjudicados, y se les brindará una explicación clara sobre la situación</t>
  </si>
  <si>
    <t>El sistema no permite realizar el cambio de fecha de la renovación, sin embargo se determinó que si el asociado desea retirar su CDAT en la fecha inicialmente pactada, lo podrá hacer con el reconocimiento normal de sus intereses.</t>
  </si>
  <si>
    <t>Para el caso de la asociada relacionada en la queja, se le reconoció la totalidad de los intereses, en compensación de la falla presentada.
A los demás asociados también se les realizó el pago de los intereses</t>
  </si>
  <si>
    <t>Corrección de la fecha de renovación</t>
  </si>
  <si>
    <t>Corrección manual de renovaciones de CDAT</t>
  </si>
  <si>
    <t>Una vez se evidenció el error, se procedió a realizar las renovaciones de forma manual en el sistema</t>
  </si>
  <si>
    <t>Revisión de Procedimientos</t>
  </si>
  <si>
    <t>Seguimiento a la Solución: Se llevará a cabo un seguimiento constante a la resolución de la incidencia por parte del proveedor.</t>
  </si>
  <si>
    <t>Seguimiento a la incidencia N64672</t>
  </si>
  <si>
    <t>Se consideraron acciones para mitigar el impacto negativo en el asociado afectado, como la reactivación inmediata del servicio funerario con una tarifa especial, junto con una disculpa formal por parte del mismo gerente.</t>
  </si>
  <si>
    <t>Johana Cortés
Juan Pablo Vélez</t>
  </si>
  <si>
    <t>Registro centralizado de solicitudes de exclusión: Crear un sistema de registro único y centralizado que permita mapear y consolidar todas las solicitudes de exclusión recibidas a través de diferentes canales, asegurando que estas se implementen correctamente en todas las bases de datos relevantes.</t>
  </si>
  <si>
    <t>Clarificación de la naturaleza de las comunicaciones: Definir criterios específicos y claros que permitan distinguir entre comunicaciones publicitarias y notificaciones relevantes, con el fin de evitar confusiones en la gestión de los envíos y respetar las preferencias de los asociados</t>
  </si>
  <si>
    <t>Designar un funcionario que monitoree los vencimientos diarios de los CDATs y su respectiva verificación del estado de renovación.</t>
  </si>
  <si>
    <t>Reconocer el pago de intereses a los asociados afectados</t>
  </si>
  <si>
    <t>JOHAN SANTIAGO CRUZ MARTIN</t>
  </si>
  <si>
    <t>Liquidación anticipada de ahorros programados por error del sistema</t>
  </si>
  <si>
    <t>El día 1/11/2024 se bloqueo las transacciones entre asociados de manera inmediata cuando fue reportado el caso desde el área de operaciones, así mismo se izo bloqueos de tarjeta débito.</t>
  </si>
  <si>
    <t>Equipo Directivo</t>
  </si>
  <si>
    <t>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t>
  </si>
  <si>
    <t>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t>
  </si>
  <si>
    <t>Investigar el caso</t>
  </si>
  <si>
    <t>Realizar pruebas de seguridad de la Cooperativa Digital  respecto de la creación de usuarios</t>
  </si>
  <si>
    <t>Anexo libro movimientos de ahorros</t>
  </si>
  <si>
    <t>Se implementó el bloqueo de transacciones entre asociados y hacia terceros, estableciendo como alternativa que las operaciones sean solicitadas a través del correo ahorros@febor.coop. Se está manejando una comunicación segmentada de esta directriz para los asociados. Sólo podrán hacer pagos sobre sus propios productos.</t>
  </si>
  <si>
    <t>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t>
  </si>
  <si>
    <t>Bloquear cuentas de Banco Finandina</t>
  </si>
  <si>
    <t>Dado que una de las cuentas utilizadas para la salida de fondos corresponde al Banco Finandina y ante la sospecha de fraude, se tomó la decisión de bloquear temporalmente dichas cuentas para evitar cualquier operación hacia ese banco.</t>
  </si>
  <si>
    <t>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t>
  </si>
  <si>
    <t>Desde la gerencia se enfatiza la importancia de establecer un plan de contingencia o activar el comité de crisis en situaciones críticas, como la posible falla del modelo de cálculo de capacidad de pago. En ese escenario, resulta esencial contar con una alternativa claramente definida que permita mantener la continuidad operativa sin interrupciones. Esto asegura que, ante un eventual fallo en el modelo, la cooperativa pueda recurrir a estrategias adicionales que mitiguen el impacto, garantizando la fluidez de las operaciones y el cumplimiento de sus objetivos. (informado comité de gerencia 13-09-2024).
Asimismo, se establece que el único autorizado para suspender la operación es el gerente, quien tomará esta decisión solo después de haber sido informado detalladamente sobre la situación presentada. (informado comité de gerencia 13-09-2024).</t>
  </si>
  <si>
    <t>Mediante llamada telefónica se dio la información relacionada con</t>
  </si>
  <si>
    <t>El área de operaciones realizó la corrección</t>
  </si>
  <si>
    <t>Reactivar el servicio de inmediato y priorizar la atención y los trámites respectivos</t>
  </si>
  <si>
    <t>Identificar asociados pensionados con estado “empleados"</t>
  </si>
  <si>
    <t>Se identificaron 203 casos, se procedió a modificar el estado de empleado a pensionado</t>
  </si>
  <si>
    <t>Para los casos que se detecten. Solicitar inclusión en el plan que Febor tiene de cortesía para asociados que no tienen esta póliza. (queda todo su grupo familiar primario: Padres, hermanos, conyugue e hijos)</t>
  </si>
  <si>
    <t>17/10/2024 15:19:21: Actualizado
08/11/2024 16:30:35: Actualización con la información del comité de gerencia a cierre de septiembre</t>
  </si>
  <si>
    <t>Shirley Peña Flores</t>
  </si>
  <si>
    <t>coordinador.gestionsocial@febor.coop</t>
  </si>
  <si>
    <t>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con el fin de obtener mayores evidencias y confirmar la sospecha.</t>
  </si>
  <si>
    <t>Revisar videos de seguridad en cajeros</t>
  </si>
  <si>
    <t>Analista de Operaciones
Gerencia</t>
  </si>
  <si>
    <t>Johan Cruz
Juan Pablo Vélez</t>
  </si>
  <si>
    <t>08/11/2024 15:44:56: Creación
10/11/2024 15:32:09: Actualización</t>
  </si>
  <si>
    <t>Fallas en recepción y tramitación de auxilios</t>
  </si>
  <si>
    <t>Actuaciones legales, investigación y judicialización</t>
  </si>
  <si>
    <t>Jefe Comunicaciones</t>
  </si>
  <si>
    <t>Se responde de manera oportuna y formal a las quejas recibidas a través de los canales oficiales, ofreciendo disculpas y explicando las medidas correctivas adoptadas para evitar la repetición del error.</t>
  </si>
  <si>
    <t>Atención a las quejas presentadas</t>
  </si>
  <si>
    <t>Bloquear inmediatamente las transacciones entre asociado, a terceros y operaciones con tarjeta débito de los asociados involucrados.</t>
  </si>
  <si>
    <t>Capacitación del Personal: Realizar sesiones de retroalimentación y capacitación a los asesores de servicio al asociado sobre el proceso formal de recepción y canalización de documentos para solicitudes de auxilios, con el fin de evitar futuras omisiones.</t>
  </si>
  <si>
    <t>Radicación Preventiva de Documentos: En caso de recibir solicitudes de auxilios por canales no oficiales, el funcionario deberá orientar al asociado sobre el proceso correcto de radicación; sin embargo, procederá a registrar la solicitud en el sistema oficial de inmediato, garantizando así que el proceso no se vea interrumpido ni afectado.</t>
  </si>
  <si>
    <t>Presentar nuevamente los auxilios para formalizar su aprobación mediante el comité de solidaridad y educación.</t>
  </si>
  <si>
    <t>Coordinación de Gestión Social</t>
  </si>
  <si>
    <t>Shirley Peña</t>
  </si>
  <si>
    <t>Johana Cortés
Diana Forero</t>
  </si>
  <si>
    <t>Jefe Jurídico
Jefe de Comunicaciones</t>
  </si>
  <si>
    <t>Retornar el dinero a los asociados victimas del fraude</t>
  </si>
  <si>
    <t>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t>
  </si>
  <si>
    <t xml:space="preserve">CasoNuevo caso de fraude presentado al asociado 19468241 - Fernando Arciniegas Guzmán. Desde ayer, han intentado transferir dinero a una cuenta Nequi. El dinero fue reintegrado debido a que no se logró comunicación con el asociado para verificar la transferencia.Posteriormente, crearon una cuenta Daviplata a nombre del asociado, y realizaron una nueva transferencia, esta vez exitosa al tratarse de una cuenta a su nombre.Al evaluar el caso, se observó que días antes había llegado una solicitud de desbloqueo de contraseña a la Cooperativa Digital del asociado. La funcionaria Erika realizó el desbloqueo pero no asignó una nueva clave. Sin embargo, como la persona suplantadora ya tenían acceso al correo del asociado, logró ingresar y realizar la transacción. Estos hechos evidencian la alta posibilidad de hackeo de correo y presunta clonación de la línea de celular.El jefe de operaciones confirmó: 'Nos dimos cuenta porque el asociado estaba tramitando un crédito con Manuela a través del chat. Le envió los desprendibles y otros documentos, pero Manuela lo llamó porque faltaba algo, y el asociado le dijo que él no estaba tramitando nada mediante la Cooperativa Digital'.
AccionesInformar al asociado que hay una cuenta falsa de Daviplata a su nombre para que instaure la demanda correspondiente. Jefe de OperacionesRestringir la salida de todas las transacciones a cuentas simplificadas como Nequi y Daviplata e impartir esta instrucción a los analistas de operaciones. Jefe de Operaciones
Se revisó la cobertura de la póliza para tramitar la devolución del dinero y para este caso, no aplica ya que es una vulneración directa a acceso del propio asociado tanto a su correo como celular. (Jefe Jurídico)
</t>
  </si>
  <si>
    <t>02/07/2024 16:53:40: Registro
15/07/2024 10:32:16: .</t>
  </si>
  <si>
    <t xml:space="preserve">CasoEl 22 de agosto de 2024, el área de operaciones suspendió temporalmente el análisis de crédito tras detectar un error en el cálculo de la capacidad de pago para descuentos por nómina. Este error se originó debido a una discrepancia entre la retención en la fuente calculada por el modelo y la reportada en los desprendibles de pago de los asociados, afectando la precisión de la evaluación crediticia en cuatro casos específicos, correspondientes a empleados o pensionados.Asimismo, se identificó una deficiencia en la comunicación inmediata para resolver la situación, ya que, tras reportarse el error, no se activó un plan de contingencia. En su lugar, se optó por suspender el proceso, asumiendo que los créditos en espera podrían presentar la misma falla de los cuatro casos iniciales. Esta decisión fue tomada sin la debida consulta con la gerencia y los directores de área.CausaEl modelo utilizado para calcular la capacidad de pago estima la retención en la fuente de manera total, mientras que el desprendible de pago muestra una retención que varía según las deducciones y excepciones aplicables a cada empleado.Como resultado, la capacidad de pago calculada por el modelo no coincide con la retención real reportada, afectando la evaluación final de la capacidad de pago.
Al realizar las validaciones de aparecieron 4 casos detenidos en la etapa de análisis por esta diferencia. A continuación se ilustra el ejemplo relacionado con la diferencia:
ImpactoSuspensión de la operación de análisis de crédito por aproximadamente un día y medio. hasta detectar el origen de las diferencias encontradas y llevar a cabo el ajuste del modelo.Se detectaron 4 casos que fueron detenidos en la etapa de análisis debido a esta discrepancia.La variación en el cálculo de la retención en la fuente influye en la capacidad de pago final, lo que podría llevar a errores en la aprobación de créditos o en la evaluación de la capacidad financiera de los empleados.
AccionesDesde la gerencia se enfatiza la importancia de establecer un plan de contingencia o activar el comité de crisis en situaciones críticas, como la posible falla del modelo de cálculo de capacidad de pago. En ese escenario, resulta esencial contar con una alternativa claramente definida que permita mantener la continuidad operativa sin interrupciones. Esto asegura que, ante un eventual fallo en el modelo, la cooperativa pueda recurrir a estrategias adicionales que mitiguen el impacto, garantizando la fluidez de las operaciones y el cumplimiento de sus objetivos. (informado comité de gerencia 13-09-2024).Asimismo, se establece que el único autorizado para suspender la operación es el gerente, quien tomará esta decisión solo después de haber sido informado detalladamente sobre la situación presentada. (informado comité de gerencia 13-09-2024).Al detectar esta novedad, se revisa y ajusta el modelo de cálculo de capacidad de pago para alinear la retención en la fuente calculada con la que se reporta en los desprendibles de pago. (Director de Riesgos)Se comunica el ajuste del modelo y sus razones al área de servicio al asociado para que puedan usar este último y no tener más inconvenientes. Este comunicado se puede evidenciar como: Correo a Funcionarios: Modelo Capacidad de Pago V3 del viernes 23 de agosto 2024 11:33 amDice lo siguiente:'Estimados compañeros,Como es de su conocimiento, hemos identificado discrepancias entre el cálculo de capacidad de pago del modelo y las verificaciones realizadas con el comprobante, especialmente en lo que respecta al valor de retención en la fuente. El modelo calcula este valor neto sin considerar excepciones o deducciones. Por ello, hemos decidido adoptar el valor de retención indicado en el comprobante.En la próxima versión del modelo, se incluirá un campo para ingresar este valor de forma manual:'
Realizar una revisión mensual del modelo de cálculo de capacidad de pago para verificar la exactitud de los cálculos y asegurar que las tablas de descuentos para salud y pensión estén actualizadas conforme a la normativa vigente. Esta revisión debe incluir la auditoría de los procedimientos y fórmulas utilizados para identificar y corregir posibles errores, garantizando así la precisión en el análisis de la capacidad de pago y el cumplimiento de las regulaciones aplicables. (Director y/o Analista de Riesgos)
</t>
  </si>
  <si>
    <t>20/08/2024 13:59:12: Registrado
10/09/2024 16:09:58: Creado
14/09/2024 23:22:20: Actualizado
18/09/2024 08:53:39: Acrualizado</t>
  </si>
  <si>
    <t xml:space="preserve">CasoEl 12 de agosto de 2024 se detectó una falla en el proceso de renovación automática de los Certificados de Depósito a Término (CDAT), lo que generó un reproceso en el pago de intereses del mes y afectó a 72 CDAT con vencimiento entre el 1 y el 11 de agosto. Estos títulos no fueron renovados automáticamente, por lo que fue necesario realizar el proceso de renovación manual el 12 de agosto. Aunque entre el 12 y el 13 de agosto no hubo vencimientos adicionales, y los títulos con vencimiento el 14 de agosto se renovaron correctamente, los 72 títulos afectados quedaron registrados con fecha de renovación del 14 de agosto, en lugar de la fecha originalmente pactada.Por lo anterior se formalizó la incidencia 64338 Solicitud Johan Cruz - Analista de OperacionesPosteriormente, se reportó la incidencia 64760 respecto de CDATs sin liquidación de intereses en la fecha correspondiente, este caso asociado al anterior, cuando se modificó la fecha de vencimiento del título. De esta novedad, se presentó una queja de una asociada: Correo Dirección SASBuenas tardes;Teniendo en cuenta que el pago de los intereses que esta haciendo el sistema quedo errado (esta pagando 30 días y no 44 como corresponde) agradezco si es posible podamos pagar la diferencia : $104.402 La Sra. Piedad desde hace días ha manifestado su preocupación y desconfianza por lo que ocurre con sus CDATS.Muchas gracias
CausaLa falla se atribuye a la desactivación del proceso automático de renovación en el sistema, sin registro claro de cuándo ni por qué se desmarcó la opción de renovación automática del producto CDAT.
ImpactoLa no renovación automática de los 72 CDAT en las fechas pactadas provocó un desajuste tanto en los registros de renovación como en las fechas de vencimiento acordadas. Esto impactó negativamente la percepción de los asociados sobre la gestión de sus inversiones. Además, el reproceso manual de estas fallas no sólo disminuye la productividad, sino que también incrementa el riesgo de imprecisiones en la administración de los productos financieros.
AccionesAuditoría del sistema de renovación automática: Solicitar una auditoría detallada para determinar en qué momento se desmarcó el TAP de renovación automática del producto CDAT, identificar fallas en la trazabilidad del sistema y evitar futuras desactivaciones sin registro adecuado. La respuesta del proveedor fue que la auditoria deja evidenciar la marca del último usuario que operó pero no específicamente de quien levantó el Tap de renovación.(Analista de operaciones - Johan Cruz y Director de TI -Fabian Jordán)Corrección manual de renovaciones de CDAT: una vez se evidenció el error, se procedió a realizar las renovaciones de forma manual en el sistema. (Analista de operaciones - Johan Cruz)Corrección de la fecha de renovación: El sistema no permite realizar el cambio de fecha de la renovación, sin embargo se determinó que si el asociado desea retirar su CDAT en la fecha inicialmente pactada, lo podrá hacer con el reconocimiento normal de sus intereses.Pago de interesesPara el caso de la asociada relacionada en la queja, se le reconoció la totalidad de los intereses, en compensación de la falla presentada.A los demás asociados también se les realizó el pago de los intereses:CEDULA -NOMBRE -CDAT- DESTINO DE LOS INTERESES32624900 BEATRIZ CECILIA TEJADA DE CARDONA 21183 Voluntario80412765 JOSE FERNANDO GUTIERREZ HERNANDEZ 21857 Cdat36177961 ROCIO VILLEGAS TRUJILLO 21859 Cdat9073894 FERNANDO VELANDIA 17188 Voluntario41778348 NUBIA ESPERANZA TOVAR AGUILAR 20559 Cdat9511557 OSCAR FABIO ANGARITA OJEDA 22566 Voluntario91243120 JUAN JAIMES MANTILLA 22568 Cdat38235694 LAURA LUCIA TORRES PEREZ 20392 Cdat1010218901 LAURA LILIANA MURCIA MONTENEGRO 22574 Voluntario35407117 MARIA INES ALFONSO PRADA 22575 Cdat4325195 FABIO OLARTE ECHEVERRI 12430 Cdat1032389124 ANDRES JULIAN HURTADO PEREZ 18673 CdatAcción preventiva. Designar un funcionario que monitoree los vencimientos diarios de los CDATs y su respectiva verificación del estado de renovación.
</t>
  </si>
  <si>
    <t>18/09/2024 10:02:45: Creación
17/10/2024 12:34:31: .
17/10/2024 16:58:51: Actualizado
18/10/2024 13:14:29: Actualizado</t>
  </si>
  <si>
    <t xml:space="preserve">CasoEl 22 de septiembre, el asociado Fabián Díaz Urrea, identificado con cédula de ciudadanía N.° 19.412.168, se comunicó con el Dr. Juan Pablo Vélez para informarle que su madre había fallecido esa misma madrugada. Sin embargo, el asociado no pudo acceder oportunamente al servicio funerario de Coorserpark, lo que le impidió gestionar adecuadamente la velación y los trámites correspondientes.CausaLa situación se originó debido a que, tras el cambio de condición del asociado de empleado a pensionado, no se reactivó el servicio funerario de cortesía que ofrece FEBOR. Este incumplimiento se debió a la falta de seguimiento por parte de las áreas responsables de gestionar la transición y continuidad de los beneficios.ImpactoEl hecho generó insatisfacción y malestar en el asociado, afectando negativamente la imagen y reputación de la cooperativa, al no cumplir con un servicio fundamental en un momento crítico.AccionesSe consideraron acciones para mitigar el impacto negativo en el asociado afectado, como la reactivación inmediata del servicio funerario con una tarifa especial, junto con una disculpa formal por parte del mismo gerente.
Se contemplan otras acciones preventivas para reducir la posibilidad de que esta situación se repita con otros asociados:Se identificaron 203 asociados a los cuales se les identificó como empleados, siendo pensionados. Se procedió al ajuste de la novedad en E-broker para que tengan el plan de cortesía.
Se considera la definición de un procedimiento para el manejo del cambio de novedades:
</t>
  </si>
  <si>
    <t>CasoManejo de solicitudes de auxilios de solidaridad y educaciónN1. El señor Jonatan Gonzales solicito auxilio educativo vía correo electrónico, el 28 de julio la funcionaria Shirley recibió los documentos pero no lo vio en ese periodo y respondió su recepción hasta el 26 de septiembre. Sin embargo, luego de recibirlos, olvidó agregarlos en el listado de auxilios a evaluar en el mes, quedando por fuera de la aprobación del Comité de Solidaridad.N2. El asociado Arturo Corredor solicito auxilio educativo vía correo electrónico, el 12 de septiembre la funcionaria Camila recibió los documentos y confirmo su recepción. Sin embargo, luego de recibirlos, olvidó agregarlos en el listado de auxilios a evaluar en el mes, quedando por fuera de la aprobación del Comité de Educación.N3. La asociado Marcela Parrado solicito auxilio educativo vía correo electrónico, el 10 de septiembre la funcionaria Camila recibió los documentos y confirmo su recepción. Este mismo día Camila respondió que la formula medica no era legible, la asociado se lo reenvió y el 12 de septiembre confirmó que seria traslado al Comité de Solidaridad. Sin embargo, omitió también agregarla a la base de evaluación.CausaLos documentos llegaron por un canal diferente al dispuesto para el proceso de auxilios (correo electrónico).Para este mes se aumentó la solicitud de auxilios aproximadamente un 90%Distracción y olvido del usuario receptor de los auxilios ya que no los tramitó inmediatamente en la base oficial de evaluación.Impacto Inicialmente es reputacional, los asociados pierden interés en los programas sociales de la Cooperativa.AccionesRePlay en el correo de coordinador de gestión social y de auxiliar gestión social que indique: Si requiere solicitar algún auxilio de solidaridad o educación por favor solicitarlo mediante el siguiente link. Retroalimentar a los asesores de servicio al asociado sobre el proceso de recepción de documentos para solicitud de auxilios.realizar campaña recordando a los asociados proceso de solicitud de asociadosEn caso tal de recibir un correo de solicitud de auxilios adicional a indicar al asociado como radicar, sin embargo se radicará inmediatamente para garantizar que el proceso no se interrumpa.</t>
  </si>
  <si>
    <t>Queja de asociado por demora en trámites</t>
  </si>
  <si>
    <t>Suspensión de la operación de crédito</t>
  </si>
  <si>
    <t>Hurtos mediante la triangulación de operaciones en cuentas de asociados</t>
  </si>
  <si>
    <t>El 26 de noviembre de 2024 a las 5:00 p.m., se realizó una llamada telefónica al señor Nelson Riaño para aclarar dudas e inquietudes relacionadas con el proceso. Durante la conversación, el asociado expresó estar conforme con las modificaciones realizadas a sus créditos. (Registro realizado por la Directora de Riesgos). Aquí nuevamente se reiteró las cuotas ordinarias y extras.</t>
  </si>
  <si>
    <t>Correo RV: Planes de pago - Febor 15-11-2024 9:36 am</t>
  </si>
  <si>
    <t>Refuerzo de Seguridad</t>
  </si>
  <si>
    <t xml:space="preserve">Revisión detallada del comportamiento transaccional </t>
  </si>
  <si>
    <t>Acelerar el proceso de demanda</t>
  </si>
  <si>
    <t xml:space="preserve">
06/02/2023 09:33:41: Revisar Plan de Acción o Contingencia con la Dirección de TI
06/02/2023 09:34:06: Pasa a lista aprobado</t>
  </si>
  <si>
    <t xml:space="preserve">
10/01/2024 12:02:45: Aprobada la creación</t>
  </si>
  <si>
    <t xml:space="preserve">
01/10/2024 15:36:36: Recibido
17/10/2024 19:49:57: Actualización</t>
  </si>
  <si>
    <t xml:space="preserve">
29/11/2024 17:35:05: Registrado
08/12/2024 09:39:01: Actualizada. Cerrada</t>
  </si>
  <si>
    <t>Fabian Jordán
Diana Fonseca</t>
  </si>
  <si>
    <t>RGOP049</t>
  </si>
  <si>
    <t>RGSO010</t>
  </si>
  <si>
    <t xml:space="preserve">Caso:Se llevó a cabo el envío de publicidad a personas que previamente habían manifestado su deseo de no recibir este tipo de comunicaciones. Tras consultar con la Jefe de Comunicaciones, se identificaron tres asociados que habían solicitado la exclusión de estas comunicaciones: dos lo hicieron a través de la Dirección de Servicio al Asociado y uno mediante el canal de PQRSF.La Jefatura de Comunicaciones, en su proceso habitual de filtrado de bases de datos, excluye a los asociados mencionados; sin embargo, durante el envío de mensajes de texto publicitarios referentes a la preaprobación de tarjetas de crédito en el mes de agosto, no se aplicó el filtro de manera adecuada debido a una omisión en el proceso, asumiendo erróneamente que la base ya contenía a estas personas excluidas. Esto pone de manifiesto que la exclusión de asociados que no desean recibir publicidad no está adecuadamente socializada con las áreas que también envían notificaciones por mensajes de texto y correos electrónicos.Causa:El incidente se debió a una omisión en el proceso de filtrado de la base de datos de tarjetas de crédito preaprobadas, derivada de la suposición errónea de que los asociados que habían solicitado la exclusión ya estaban debidamente registrados en la base de datos. ImpactoEl envío de publicidad no solicitada afectó la satisfacción de los asociados y dañó la reputación de la cooperativa en cuanto al respeto por las preferencias de comunicación de sus asociados. Además, puede generar quejas formales, posibles sanciones regulatorias por incumplimiento de la normatividad de protección de datos, y una percepción negativa sobre la eficiencia en la gestión de los datos de los asociados.Acciones:Atención a las quejas formales: Responder de manera oportuna y formal a las quejas recibidas a través de los canales oficiales, ofreciendo disculpas y explicando las medidas correctivas adoptadas para evitar la repetición del error. (Jefe de Comunicaciones – Director de Servicio al Asociado)Registro centralizado de solicitudes de exclusión: Crear un sistema de registro único y centralizado que permita mapear y consolidar todas las solicitudes de exclusión recibidas a través de diferentes canales, asegurando que estas se implementen correctamente en todas las bases de datos relevantes.Clarificación de la naturaleza de las comunicaciones: Definir criterios específicos y claros que permitan distinguir entre comunicaciones publicitarias y notificaciones relevantes, con el fin de evitar confusiones en la gestión de los envíos y respetar las preferencias de los asociados. (Jefe de Comunicaciones – Jefe Jurídico)Coordinación y socialización: Realizar una socialización formal con todas las áreas involucradas en el envío de comunicaciones, como mensajes de texto y correos electrónicos, para asegurar un cumplimiento uniforme de las solicitudes de exclusión. Esto debe incluir capacitaciones periódicas y la implementación de controles de verificación antes del envío de cualquier tipo de mensaje.( Jefe de Comunicaciones)Revisión de procesos tecnológicos: Implementar mejoras en los sistemas de gestión de bases de datos, incluyendo la automatización de las exclusiones para garantizar que cualquier asociado que haya solicitado no recibir comunicaciones sea filtrado adecuadamente y de manera consistente. (Jefe de Comunicaciones – Director TI)
</t>
  </si>
  <si>
    <t>null
17/10/2024 17:12:33: Actualizado</t>
  </si>
  <si>
    <t>RCOM015</t>
  </si>
  <si>
    <t>RSAS040</t>
  </si>
  <si>
    <t>RGOP040</t>
  </si>
  <si>
    <t>RGOP050</t>
  </si>
  <si>
    <t>RGOP051</t>
  </si>
  <si>
    <t>RGOP052</t>
  </si>
  <si>
    <t>RTI036</t>
  </si>
  <si>
    <t>RSAS034</t>
  </si>
  <si>
    <t>RTI022</t>
  </si>
  <si>
    <t>RCA005</t>
  </si>
  <si>
    <t>Se hace cada vez que llega la solicitud por otros canales</t>
  </si>
  <si>
    <t>Coordinación y socialización: Realizar una socialización formal con todas las áreas involucradas en el envío de comunicaciones, como mensajes de texto y correos electrónicos, para asegurar el cumplimiento de la Ley dejen de Fregar.</t>
  </si>
  <si>
    <t xml:space="preserve">En la dispersión inicial de la Base Social, se comunica la adición de esta información y loas recomendaciones pertinentes.
</t>
  </si>
  <si>
    <t>Se cierra esta tarea, teniendo en cienta que este reintegro no se va a ejecutar hasta tanto los asociados no presenten la demanda formal, los cuales ya fueron notificados del proceso a seguir.</t>
  </si>
  <si>
    <t>Automatización de Notificaciones: Configurar de recordatorios automáticos al  momento de recibir solicitudes por canales diferentes al oficial, sin embargo, se atenderá la solicitud para garantizar que el asociado o pierda el beneficio</t>
  </si>
  <si>
    <t>manejo interno del área de gestión social</t>
  </si>
  <si>
    <t>02/12/2024 14:51:46: Creación
08/12/2024 10:30:35: Actualizada
08/12/2024 10:54:44: .
08/12/2024 11:00:44: .
10/02/2025 13:51:11: Actualizado
10/02/2025 13:58:28: .
10/02/2025 17:04:30: .
11/02/2025 00:03:32: .
25/02/2025 10:46:05: Actualizada.
25/02/2025 14:06:13: .
01/04/2025 15:14:06: Actualización</t>
  </si>
  <si>
    <t>10/02/2025 14:38:44: Creado
10/02/2025 17:04:06: .
25/02/2025 10:31:57: Actualizado
25/02/2025 14:06:53: .
01/04/2025 16:20:35: Actualización</t>
  </si>
  <si>
    <t>25/02/2025 12:48:11: Creada
25/02/2025 14:23:58: Creada
01/04/2025 13:41:20: Actualizada.
01/04/2025 16:31:02: Actualización</t>
  </si>
  <si>
    <t>26/02/2025 00:46:42: Creada
01/04/2025 14:08:08: Actualizado</t>
  </si>
  <si>
    <t>04/03/2025 11:43:09: Creada
07/03/2025 17:12:06: Actualizado
01/04/2025 16:54:33: Actualización</t>
  </si>
  <si>
    <t>Comité de Gerencia</t>
  </si>
  <si>
    <t>Jefe de Control Interno</t>
  </si>
  <si>
    <t>Nataly Malagón
Johana Cortes</t>
  </si>
  <si>
    <t>Citación a descargos de la funcionaria implicada, con el fin de esclarecer los hechos y aplicar las medidas disciplinarias correspondientes según el Reglamento Interno.</t>
  </si>
  <si>
    <t>Reubicación física del puesto de trabajo para mejorar las condiciones de concentración y eficiencia.</t>
  </si>
  <si>
    <t>Implementación de alertas internas y automatización de recordatorios para los plazos de reporte ante la DIAN.</t>
  </si>
  <si>
    <t>Asignación de la validación del envío correcto del reporte a la DIAN al área contable, por contar con credenciales y acceso a la plataforma tributaria.</t>
  </si>
  <si>
    <t>Gerencia
Jefe Jurídico</t>
  </si>
  <si>
    <t>Jefe de Talento Humano</t>
  </si>
  <si>
    <t>Jose Nelson Figueroa</t>
  </si>
  <si>
    <t>Corrección del error y comunicación directa con el funcionario afectado sobre el ajuste del valor pagado a Confiar.</t>
  </si>
  <si>
    <t>Ajuste de la operación para restablecer el valor correspondiente.</t>
  </si>
  <si>
    <t>Citación a descargos de la funcionaria implicada para esclarecer los hechos y aplicar las medidas disciplinarias correspondientes.</t>
  </si>
  <si>
    <t>Reubicación física del puesto de trabajo para favorecer la concentración y disminuir fuentes de distracción.</t>
  </si>
  <si>
    <t>Revisión y monitoreo de las herramientas utilizada para liquidar nómina, en especial cuando hay intervención manual de archivos de Excel.</t>
  </si>
  <si>
    <t>Implementación de un esquema de doble validación de pagos a terceros en conjunto con el área contable.</t>
  </si>
  <si>
    <t>Jefe Talento Humano
Auxiliares Contables</t>
  </si>
  <si>
    <t>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t>
  </si>
  <si>
    <t>Comunicación con los asociados, atención permanente de las situaciones particulares</t>
  </si>
  <si>
    <t xml:space="preserve">Plan de Continuidad para reactivación de servicios. Coordinación prioritaria con el proveedor para garantizar la continuidad y estabilidad del servicio. </t>
  </si>
  <si>
    <t>Fortalecimiento de los mecanismos de comunicación interna entre las áreas técnicas y de servicio, especialmente en escenarios de cambios tecnológicos, funcionamientos del sistema o aspectos técnicos que requieran mayor claridad para los asociados.</t>
  </si>
  <si>
    <t>Johana Cortes</t>
  </si>
  <si>
    <t>Fabian Jordán
Nataly Malagón</t>
  </si>
  <si>
    <t>Johana Cortes
Fabian Jordán</t>
  </si>
  <si>
    <t>Ok Directriz en 
Comité Gerencia
10 de marzo de 2025</t>
  </si>
  <si>
    <t>Comunicación con los asociados, informando sobre la actualización de la aplicación y proporcionando instrucciones para la migración a la nueva App. Envío 2.979 asociados.</t>
  </si>
  <si>
    <t>Plan de Continuidad para reactivación de servicios y revisión de la puesta en marcha de la nueva App.</t>
  </si>
  <si>
    <t>Establecimiento de un protocolo de comunicación interno adecuado para el manejo de estos procesos críticos asegurando que cualquier cambio tecnológico sea informado oportunamente al equipo comercial y demás áreas involucradas.</t>
  </si>
  <si>
    <t xml:space="preserve">Activación de un plan de divulgación oportuna y precisa para asociados. </t>
  </si>
  <si>
    <t>Reporte inmediato al área de tesorería para solicitar apoyo sobre la reversión requerida.</t>
  </si>
  <si>
    <t xml:space="preserve">Se contactó inmediatamente al Banco Occidente para solicitar la reversión del pago. Asimismo, al Banco Coopcentral para intentar interrumpir la operación realizada. </t>
  </si>
  <si>
    <t>Aceptación del reverso por parte de las entidades y devolución del dinero.</t>
  </si>
  <si>
    <t xml:space="preserve">Revisión interna del procedimiento para identificar mejoras que eviten errores similares en futuras transacciones. Como parte de las propuestas, se plantea la estandarización del desembolso en valores enteros, reduciendo la necesidad de ingreso manual de decimales. </t>
  </si>
  <si>
    <t>Explorar y evaluar otras alternativas de pagos o giros seguros para los asociados.</t>
  </si>
  <si>
    <t>Entidades Bancarias</t>
  </si>
  <si>
    <t>Actividad permanente, por lo pronto se ha revisado la alternativa de realizar giros bancarios para que los asociados puedan dirigirse a zonas mas cercanas a su residencia</t>
  </si>
  <si>
    <t>Indisponibilidad de canales digitales</t>
  </si>
  <si>
    <t>12 - Hurto y Fraude</t>
  </si>
  <si>
    <t>RIESGOS</t>
  </si>
  <si>
    <t>TAREAS</t>
  </si>
  <si>
    <t>Diseño y emisión de comunicaciones correctivas dirigidas a los asociados que fueron incluidos de manera errónea en mensajes previos, con el fin de rectificar la información suministrada.</t>
  </si>
  <si>
    <t>Las áreas responsables de la difusión de mensajes deben contar con un esquema de roles diferenciados, que separe al ejecutor del mensaje del responsable de su aprobación. Ningún mensaje deberá ser emitido sin la validación previa del jefe del área correspondiente.</t>
  </si>
  <si>
    <t>Participación del área de Control Interno y Calidad en auditorías aleatorias, con el propósito de fortalecer el proceso de envío de mensajes, tanto en lo relacionado con la precisión del contenido como en la metodología utilizada para filtrar y cruzar la información.</t>
  </si>
  <si>
    <t>Esta directriz fue acordada en el Comité de Gerencia del 26 de marzo de 2025.</t>
  </si>
  <si>
    <t>01/04/2025 21:57:16: Creado
06/05/2025 16:34:22: Actualizada</t>
  </si>
  <si>
    <t>Nómina electrónica no reportada</t>
  </si>
  <si>
    <t>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t>
  </si>
  <si>
    <t>Falla en operaciones electrónicas originadas por el proveedor</t>
  </si>
  <si>
    <t>Error en aplicación de nómina Colpensiones</t>
  </si>
  <si>
    <t>Suplantación y fraude a asociados</t>
  </si>
  <si>
    <t>Error en débitos automáticos</t>
  </si>
  <si>
    <t>Errores por actualizaciones en Wog</t>
  </si>
  <si>
    <t>Manejo de datos personales</t>
  </si>
  <si>
    <t>Descuadre en caja</t>
  </si>
  <si>
    <t>Indisponibilidad Core Financiero Wog</t>
  </si>
  <si>
    <t>17/07/2025 19:27:04: Creado
01/08/2025 16:29:30: Actualizado</t>
  </si>
  <si>
    <t>Apertura de cuota DAES</t>
  </si>
  <si>
    <t>null
04/08/2025 09:46:13: Aprobado para gestión
04/08/2025 09:46:30: Aprobado para gestión
04/08/2025 13:45:57: Actualizado
04/08/2025 13:50:27: Actualización</t>
  </si>
  <si>
    <t>04/08/2025 14:45:53: Actualización</t>
  </si>
  <si>
    <t>75 - Contrapartes Comerciales</t>
  </si>
  <si>
    <t>Confirmación de que todos los giros fueron realizados a cuentas de asociados activos, sin afectación a terceros.</t>
  </si>
  <si>
    <t>Tesorería
Jefe Operaciones</t>
  </si>
  <si>
    <t>Guiovanna Escobar</t>
  </si>
  <si>
    <t>Diana Fonseca
Guiovanna Escobar</t>
  </si>
  <si>
    <t>Verificación que fueran asociados de las cuentas destino, en esta ocasión fueron: Davivienda, Scotiabank y Occidente.</t>
  </si>
  <si>
    <t>Contacto inmediato con los asociados a través de llamadas y por WhatsApp para gestionar la recuperación de recursos.</t>
  </si>
  <si>
    <t>Seguimiento y recuperación de recursos: Asegurar el reintegro total de los valores girados en exceso a los asociados del lote duplicado.</t>
  </si>
  <si>
    <t>Registro de la trazabilidad, apoyo y refuerzo por parte de servicio al Asociado para el contacto con los asociados</t>
  </si>
  <si>
    <t>Evaluación y determinación de procesos disciplinarios</t>
  </si>
  <si>
    <t>Notificación inmediata cuando se detecten fallas en el sistema durante el proceso de cargue de lotes, con el fin de alertar a los usuarios aprobadores y activar una atención especial antes de efectuar cualquier giro.</t>
  </si>
  <si>
    <t>Bloqueo de lotes errados. Ante la identificación de un lote cargado más de una vez en el sistema, se deberá proceder con el bloqueo inmediato de los registros duplicados en la plataforma de Coopcentral, con el fin de prevenir su eventual aprobación.</t>
  </si>
  <si>
    <t>Validación previa a la aprobación por coincidencia de valores: Se deberá prestar especial atención a la detección de transferencias con valores idénticos y mismo destino, cargadas con pocos minutos de diferencia. En estos casos, se exigirá una validación previa con el área de Tesorería antes de su aprobación.</t>
  </si>
  <si>
    <t>Guiovanna Escobar
Jose Nelson Figueroa</t>
  </si>
  <si>
    <t>Jefe Jurídico
Gerencia</t>
  </si>
  <si>
    <t>Andrés Camilo Forero</t>
  </si>
  <si>
    <t>Guiovanna Escobar
Nataly Malagón</t>
  </si>
  <si>
    <t>Usuarios aprobadores de giros</t>
  </si>
  <si>
    <t>Jose Nelson Figueroa
Diana Maribel Fonseca</t>
  </si>
  <si>
    <t>Debe ser una actividad permanente</t>
  </si>
  <si>
    <t>Realizar un análisis estadístico del historial de transacciones, con el propósito de identificar los niveles diarios de aprobación habituales y determinar si es pertinente establecer límites o topes operativos.</t>
  </si>
  <si>
    <t>Ejecutar auditorías preventivas orientadas a verificar los alcances y niveles de permisos asignados a los distintos usuarios del sistema. Adicionalmente, gestionar con el Banco Coopcentral el acceso a los modelos y herramientas de auditoría disponibles, con el fin de fortalecer los controles y la trazabilidad operativa.</t>
  </si>
  <si>
    <t>Diana Christina Forero</t>
  </si>
  <si>
    <t xml:space="preserve">Atención a los asociados inconformes </t>
  </si>
  <si>
    <t>Soporte técnico para ajuste del sistema</t>
  </si>
  <si>
    <t>Gestión de recaudo y programación de cuotas morosas para quienes no sea posible efectuar el recaudo.</t>
  </si>
  <si>
    <t>Gestión de recuperación, como parte de las acciones de cobranza</t>
  </si>
  <si>
    <t xml:space="preserve">Incorporar la validación cruzada para detectar inconstancias técnicas por lo menos 1 vez al mes </t>
  </si>
  <si>
    <t>Analista de Operaciones
Jefe Operaciones</t>
  </si>
  <si>
    <t>Wog
Jefe Operaciones</t>
  </si>
  <si>
    <t>Analistas Operaciones
Jefe Operaciones</t>
  </si>
  <si>
    <t>Contacto telefónico con asociados para validar retiros y enrolamientos recientes</t>
  </si>
  <si>
    <t>Informe técnico y formal desde Visionamos el cual fue compromiso en la reunión del 22 de julio de 2025</t>
  </si>
  <si>
    <t xml:space="preserve">Jefe de Operaciones </t>
  </si>
  <si>
    <t>Johana Cortés
Diana Forero
Diana Fonseca</t>
  </si>
  <si>
    <t>Se revisó actualizaciones de datos, no son recientes. Los correos son exactos a los de la Base Social</t>
  </si>
  <si>
    <t>Giros de lotes duplicados</t>
  </si>
  <si>
    <t>Fraude en retiros sin tarjeta</t>
  </si>
  <si>
    <t>Falla en apertura de cuota CDAT</t>
  </si>
  <si>
    <t>Director (a) SAS</t>
  </si>
  <si>
    <t>Director (a) Financiero y Administrativos</t>
  </si>
  <si>
    <t>Experian
Director (a) SAS
Jefe de Operaciones</t>
  </si>
  <si>
    <t>Director (a) Servicio al Asociado</t>
  </si>
  <si>
    <t>Director (a) de SAS
Jefe de Comunicaciones</t>
  </si>
  <si>
    <t>Director (a) de Riesgos</t>
  </si>
  <si>
    <t>Director (a) de Riesgos
Tesorería</t>
  </si>
  <si>
    <t>Jefe de Operaciones
Director (a) SAS</t>
  </si>
  <si>
    <t>Servicio al Asociado
Control Interno
Director (a) de Riesgos</t>
  </si>
  <si>
    <t>Director (a) Informática</t>
  </si>
  <si>
    <t>Jefe de Operaciones
Director (a) de Riesgos</t>
  </si>
  <si>
    <t>Director (a) TI</t>
  </si>
  <si>
    <t>Director (a) SAS
Jefe de Operaciones</t>
  </si>
  <si>
    <t>Director (a) Riesgos</t>
  </si>
  <si>
    <t>Analista de Operaciones
Director (a) de Riesgos</t>
  </si>
  <si>
    <t>Director (a) SAS
Analista de Operaciones</t>
  </si>
  <si>
    <t>Analista de Operaciones
Director (a) de TI</t>
  </si>
  <si>
    <t>Director (a) SAS
Gerente</t>
  </si>
  <si>
    <t>Director (a) SAS
Jefe de Control Interno y Calidad</t>
  </si>
  <si>
    <t>Director (a) SAS
Jefe de Comunicaciones</t>
  </si>
  <si>
    <t>Director (a) TI
Jefe de Comunicaciones</t>
  </si>
  <si>
    <t>Director (a) TI
Jefe de operaciones</t>
  </si>
  <si>
    <t>Tesorería
Director (a) Financiero y Administrativo</t>
  </si>
  <si>
    <t>Jefe de Operaciones
Banco Coopcentral</t>
  </si>
  <si>
    <t>Banco Coopcentral 
Director (a) Informática</t>
  </si>
  <si>
    <t>Banco Coopcentral 
Jefe jurídico</t>
  </si>
  <si>
    <t>Empleados no reportan RO</t>
  </si>
  <si>
    <t>Devolución de cheque por fondos insuficientes</t>
  </si>
  <si>
    <t>Afectación IRL por interpretacion cuentas contables</t>
  </si>
  <si>
    <t>Fallas operadora de telefonía</t>
  </si>
  <si>
    <t>Errores por actualizoción Wog</t>
  </si>
  <si>
    <t>Desconexión entre sistemas</t>
  </si>
  <si>
    <t>Fallas Cooperativa Digital</t>
  </si>
  <si>
    <t>Retiro de ahorro de asociado fallecido</t>
  </si>
  <si>
    <t>Error mensajes masivos</t>
  </si>
  <si>
    <t>Interrupciones operativas por energía eléctrica</t>
  </si>
  <si>
    <t>Suplantacion de Identidad y robo a asociados</t>
  </si>
  <si>
    <t>Crédito sin cobertura de aseguradora</t>
  </si>
  <si>
    <t>Falla operativa en pago de pólizas</t>
  </si>
  <si>
    <t>Indisponibilidad PBX</t>
  </si>
  <si>
    <t>Error en creación de productos</t>
  </si>
  <si>
    <t>Retrasos por cheques dañados</t>
  </si>
  <si>
    <t>Robo de equipo de computo</t>
  </si>
  <si>
    <t>Informacion errada a los asociados</t>
  </si>
  <si>
    <t>Error en envió de cartas de cobranza</t>
  </si>
  <si>
    <t xml:space="preserve">Fallas sitio web </t>
  </si>
  <si>
    <t>Reingreso no permitido por Estatuto</t>
  </si>
  <si>
    <t>Compra de productos defectuosos</t>
  </si>
  <si>
    <t>Error tasa CDAT</t>
  </si>
  <si>
    <t xml:space="preserve">Falsificación de firmas y/o huellas </t>
  </si>
  <si>
    <t xml:space="preserve">Falla en aplicación DAES </t>
  </si>
  <si>
    <t>Modificación de documentos</t>
  </si>
  <si>
    <t>Error en aplicación de pagos</t>
  </si>
  <si>
    <t>Se establece como actividad permanente</t>
  </si>
  <si>
    <t>Edna  Nataly Malagon</t>
  </si>
  <si>
    <t>11/09/2025 17:16:49: Creado</t>
  </si>
  <si>
    <t>Fallas de conexión transaccional</t>
  </si>
  <si>
    <t>Conciliación transaccional</t>
  </si>
  <si>
    <t>Gestión inmediata del recaudo de recursos por débito automático</t>
  </si>
  <si>
    <t>Enviar mensaje a los asociados afectados indicando el debito mencionando el descuento retrasado y el valor de transacción.</t>
  </si>
  <si>
    <t>Reporte inmediato de inconsistencias a Enpacto</t>
  </si>
  <si>
    <t>Respuesta formal por parte de Enpacto</t>
  </si>
  <si>
    <t>Reporte de la incidencia #74258 ante el proveedor WOG.</t>
  </si>
  <si>
    <t>Respuesta formal por parte de Wog y acciones tomadas</t>
  </si>
  <si>
    <t>Continuar con el recaudo de recursos que de manera inmediata no se devolvieron</t>
  </si>
  <si>
    <t>Enpacto</t>
  </si>
  <si>
    <t>Wog</t>
  </si>
  <si>
    <t>Jefe de Operaciones
Dirección SAS</t>
  </si>
  <si>
    <t>Actividad de control permanente</t>
  </si>
  <si>
    <r>
      <t xml:space="preserve">Reunión realizada entre el área de control interno de Febor y Coopcentral - </t>
    </r>
    <r>
      <rPr>
        <b/>
        <sz val="11"/>
        <color theme="1"/>
        <rFont val="Lato"/>
        <family val="2"/>
      </rPr>
      <t>Reporte Control Interno</t>
    </r>
  </si>
  <si>
    <t xml:space="preserve">Se programó sobregiros en las cuentas para generar el cobro de $410.708. </t>
  </si>
  <si>
    <t>Validación del movimiento bancario para verificar la correspondencia entre los valores reportados y los saldos reales.</t>
  </si>
  <si>
    <t>Solicitud formal de aclaración al Banco Coopcentral y a Contabilidad sobre el origen y alcance del error.</t>
  </si>
  <si>
    <t>Mensaje en llamada desde la gerencia ofreciendo las disculpas del caso</t>
  </si>
  <si>
    <t>Reunión entre la Gerencia de Febor y Gabriel Espinosa, orientada a socializar los impactos generados por la inconsistencia en los débitos bancarios y presentar formalmente las quejas de Febor frente al servicio prestado por Coopcentral.</t>
  </si>
  <si>
    <t>Nuevos débitos bancarios cargados el 6 de noviembre para los asociados que aún tenían pagos pendientes.</t>
  </si>
  <si>
    <t>A los asociados a quienes no se les efectuó el débito, se les enviará un mensaje solicitando mantener los recursos disponibles para realizar el cobro. A estos asociados no se les generarán intereses de mora en los primeros 10 días</t>
  </si>
  <si>
    <t>Aplicación de débitos el 7 de noviembre con retrofecha, con el fin de evitar el cobro de intereses de mora.</t>
  </si>
  <si>
    <t>Queja formal dirigida a Coopcentral, solicitando la entrega de un informe técnico detallado sobre lo ocurrido y las causas que originaron la inconsistencia presentada.</t>
  </si>
  <si>
    <t>Analista de Operaciones
Jefe de Operaciones</t>
  </si>
  <si>
    <t>Fue la primera actividad</t>
  </si>
  <si>
    <t>Gerente
Jefe de Comunicaciones</t>
  </si>
  <si>
    <t>Juan Pablo Vélez
Angie Villamizar</t>
  </si>
  <si>
    <t>Gerente
Representante de Coopcentral</t>
  </si>
  <si>
    <t>Juan Pablo Vélez
Gabriel Espinosa</t>
  </si>
  <si>
    <t>Se expuso durante el comité del 7 de nov 2025</t>
  </si>
  <si>
    <t>5 - Daños a Activos Físicos</t>
  </si>
  <si>
    <t>6 - Fallas Tecnológicas</t>
  </si>
  <si>
    <t>Tipo de acción</t>
  </si>
  <si>
    <t>Conversación telefónica</t>
  </si>
  <si>
    <t>La aseguradora respondió con 2 millones de pesos como limite de cobertura</t>
  </si>
  <si>
    <t>El gerente impartió la comunicación a los directivos de  Febor, el mensaje quedará formalmente trasladado al resto de funcionarios mediante circular interna realizada por Luz Adriana</t>
  </si>
  <si>
    <t>Usar la Base social de BI  'Reporte de Datos Personales'. Todos los funcionarios tienen acceso a esta base. Se recomienda descargarla desde el BI ya que es más liviana y ayuda a evitar sobre cargas en el sistema Wog por la simultaneidad de descargas con los reportes Además el BI se diseñó para este fin. Importante trasladar este mensaje a todos los funcionarios, sobre todo los que más dependen de esta información para la gestión de sus actividades.  - Dir SAS - Jefe de Operaciones - Jefe Jurídica - Comunicaciones.</t>
  </si>
  <si>
    <t>Desde el área de TI se entrega un nuevo equipo al Jefe Jurídico con el respaldo del último Backup</t>
  </si>
  <si>
    <t>Correo: Siniestro 10287845 caso 184366 // Liquidación de indemnización // Póliza AA227915 orden 1
De: Luis Angel Erazo &lt;coordinador.contable@febor.coop&gt;
Date: vie, 24 nov 2023 a las 9:27
Subject: Re: Siniestro 10287845 caso 184366 // Liquidación de indemnización // Póliza AA227915 orden 1
To: Juana Victoria Avendaño Cortes &lt;Analista.Juridico@febor.coop&gt;
CC.: Andrés Camilo Forero García &lt;juridica@febor.coop&gt;
Buenos días abogados,
Confirmó ingreso de $2.167.804 a la cuenta de Banco de Bogotá Maestra. el día de ayer 23 de noviembre del presente</t>
  </si>
  <si>
    <t>Hay que realizar una respuesta formal al asociado, informando las medidas de seguridad del área de operaciones para las transacciones con terceros . También hay que aclararle que la transferencia de la cuenta al banco Caja Social se hizo bajo su nombre, y es responsabilidad de este banco eliminar la cuenta por ser fraudulenta.</t>
  </si>
  <si>
    <t>Tramitar devolución del dinero al asociado</t>
  </si>
  <si>
    <t xml:space="preserve">Correo 
De: Carolina Rueda Rodríguez &lt;crueda@coopcentral.com.co&gt;
Date: mar, 7 nov 2023 a las 11:58
Subject: RE: CASO DEL CLIENTE MARCO ANTONIO
To: Diana Guiovanna Escobar Sarmiento &lt;tesoreria@febor.coop&gt;
CC.: Luis Eduardo Vasquez Martinez &lt;LVasquez@coopcentral.com.co&gt;, Jackeline Diaz Romero &lt;jdiaz6@coopcentral.com.co&gt;
Buenos días,
Sra. Diana, informo que los recursos fueron recibidos el viernes 03 de noviembre y contabilizados, el día de hoy se inicio el proceso interno acá en el banco para que los recursos sean enviados a la cuenta correspondiente.
En el transcurso de esta semana los recursos serán consignados a la cuenta correspondiente.
</t>
  </si>
  <si>
    <t>Reportar a Wog la incidencia de las inconsistencias presentadas con los cupos de los créditos rotativos luego de actualizar la versión del sistema</t>
  </si>
  <si>
    <t>Correo 25 enero 2024
Si bien es cierto se ha mejorado la disponibilidad del servicio, en ocasiones seguimos presentando intermitencias, se viene adelantando dentro del área una actividad para verificar junto con Wog la carga de la infraestructura que soporta nuestro Core y canales, Adicionalmente se está explorando la implementación de un sensor sintético para el monitoreo de los canales de la cooperativa dado que por cuestiones de seguridad nos bloquea dicho servicio de monitoreo de infraestructura.</t>
  </si>
  <si>
    <t>No se presentaron casos anteriores correspondientes a vinculación de asociados excluidos en el pasado</t>
  </si>
  <si>
    <t>7 de mayo Dir riesgos envió el formato de evaluación de proveedores ATH-FR-39 con los pasos para diligenciarlo.
27 de junio la Dir de Riesgos realizó capacitación al equipo directivo</t>
  </si>
  <si>
    <t>Directriz en comité de gerencia 26 de febrero de 2024: 'Los funcionarios encargados de crear el producto en el sistema deben hacerlo de inmediato, no se tolera que los dejen para días posteriores y especialmente a final de mes deben organizar el proceso para que quede cerrado en el mes que corresponde'.</t>
  </si>
  <si>
    <t>Nataly compartió correo con los ajustes contables
RV: Archivos para ajuste condonaciones por exclusiones realizadas en Marzo 2024</t>
  </si>
  <si>
    <t>Proceso disciplinario a la funcionaria Alejandra Rodríguez</t>
  </si>
  <si>
    <t>Banco  Coopcentral</t>
  </si>
  <si>
    <t>Reversado en Wog</t>
  </si>
  <si>
    <t>Directora de SAS indica que es buena y útil, están en proceso de aprovecharla mejor en su Área Correo. RE: Estado de tareas - Eventos de Riesgos 8-12-2024  9:20 am</t>
  </si>
  <si>
    <t>La capacitación que se llevó a cabo fue de Geometría del Fraude y casuísticas. Para el personal comercial</t>
  </si>
  <si>
    <t xml:space="preserve">Directriz de gerencia. Restringir la salida de todas las transacciones a cuentas simplificadas como Nequi y Daviplata e impartir esta instrucción a los analistas de operaciones. </t>
  </si>
  <si>
    <t>Jefe de Operaciones comunicó la directriz al grupo de analistas de operaciones</t>
  </si>
  <si>
    <t>Caso no aplica para amparo de póliza por tratarse de una suplantación directamente al asociado</t>
  </si>
  <si>
    <t>Primera reunión fue el 20 de agosto para conocer las actividades que se requieren automatizar. La plantilla mejorada por el área de operaciones ha funcionado con normalidad, sin embargo, desde riesgos continua el compromiso de ayudar a mejorar la herramienta</t>
  </si>
  <si>
    <t>Tras evaluar la alternativa con el Director de TI, se determinó que la automatización en Wog no es viable debido a la interferencia de la experticia del analista para priorizar los pagos, por este motivo, se sugiere que se continue trabajando con la plantilla mejorada de manera externa al sistema.</t>
  </si>
  <si>
    <r>
      <rPr>
        <b/>
        <sz val="10"/>
        <color theme="1"/>
        <rFont val="Lato"/>
        <family val="2"/>
      </rPr>
      <t>Oferta de Compra de Cartera</t>
    </r>
    <r>
      <rPr>
        <sz val="10"/>
        <color theme="1"/>
        <rFont val="Lato"/>
        <family val="2"/>
      </rPr>
      <t xml:space="preserve">
Durante la llamada, se ofrecerá la opción de compra de cartera para los saldos de tarjetas vigentes, hasta el 100% del cupo de la tarjeta, según lo reportado en Data crédito o Cifin. Se brindará una explicación breve de la falla que causó el problema.</t>
    </r>
  </si>
  <si>
    <t>Correo 29 septiembre RV: Pagos registrados doble vez
Indican que el ajuste del código único de transacción ya esta listo, pero sólo se podar desplegar cuando se actualice el CORE.
Correo 6 noviembre RE: Mejoras incluidas en el cambio de versión. Indican que una  de las mejoras incluye "implementación del ajuste solicitado por Coopcentral para evitar el reporte de pagos dobles en las tarjetas de crédito de ASNET."</t>
  </si>
  <si>
    <t>Con el pago de la asociada Ingrid Frederick , se le realizo el reintegro del pago de 4 meses y Andrés le dio respuesta por buzón pqrsf.  (RE: Estado de Eventos de Riesgos a corte de agosto 2024) -Rta Johan Cruz</t>
  </si>
  <si>
    <t>Se ha realizado revisiones mensuales para garantizar que la herramienta realice clos cálculos correctamente. Cada mes se envía la plantilla con la respectiva actualización de la Base Social y las tasas aprobadas por el Consejo de Administración.</t>
  </si>
  <si>
    <t>Retroalimentar al equipo de dirección acerca de la reactivación oportuna de los procesos y el uso del Comité de Crisis</t>
  </si>
  <si>
    <t>Se solicitó a Wog la auditoría mediante la incidencia 64338 ,El proveedor confirmó que no fue posible detectarlo porque la auditoría captura el ultimo usuario, no captura el usuario que interviene en cada configuración</t>
  </si>
  <si>
    <t>Un funcionario del  área comercial está designado por la dirección de servicio al asociado para la verificación diaria del estado de vencimientos (Estiven labrador)</t>
  </si>
  <si>
    <t>El equipo de Calidad y Operaciones revisó los procedimientos, se detectó que la falla ocurrió en un momento específico por falla puntual del sistema pero que no supero los 10 casos reportados.</t>
  </si>
  <si>
    <t>En comunicación permanente con los asociados que han presentado dificultades e inconformidades</t>
  </si>
  <si>
    <t>Definir el procedimiento adecuado para el manejo de novedades a Cooserpak</t>
  </si>
  <si>
    <t xml:space="preserve">1. El asociado informa cambio de empleado a pensionado
2. Asesor tramita documentos de inclusión al plan de cortesía Cooserpak
3. E-bróker realiza la inclusión
4. Operaciones realiza validaciones de pagos Colpensiones pensionados
5. Operaciones envía a inicio de me base social a E-bróker para validar  inclusión o exclusión del servicio del plan exequial.
El pasado 27 de enero </t>
  </si>
  <si>
    <t>Johana Cortés
Mónica Torres</t>
  </si>
  <si>
    <t>Fabián Jordán
Mónica Torres</t>
  </si>
  <si>
    <t xml:space="preserve">En la Base Social que se dispersa mensualmente, se incluirán los asociados con exclusión reportada de número de celular y correo electrónico en CRC Comisión de Regulación de Comunicaciones.
Acción revisada por la Dir Riesgos junto con el administrador de CRC Analista de Gestión Documental y las Jefatura de Control Interno.
</t>
  </si>
  <si>
    <t>Andrés Forero
Mónica Torres</t>
  </si>
  <si>
    <t xml:space="preserve">Solicite ticket (No. 283)  al equipo de TI para recibir capacitación sobre el registro en la plataforma de Registro Nacional de Números Excluidos.
Pendiente revisar criterio de jurídica para avanzar con la clasificación. </t>
  </si>
  <si>
    <t>Analizar las transacciones del asociado principal relacionado el  fraude y de sus transacciones con otras cuentas de asociados</t>
  </si>
  <si>
    <t>Bloquear las transferencias directas a través de App y Coop Digital, para controlar manualmente y de forma temporal estas operaciones. Dejar habilitado sólo para pagos de productos propios</t>
  </si>
  <si>
    <t>Comunicar a los asociados  sobre la restricción de las transferencias entre cuentas y la alternativa a disposición</t>
  </si>
  <si>
    <t>De forma asistencial se ha resuelto las solicitudes sin generar comunicados masivos que puedan generar pánico en los asociados</t>
  </si>
  <si>
    <t>Rastrear el origen de las operaciones por código IP</t>
  </si>
  <si>
    <t>Analizar los movimientos de retiros y/o compras efectuados con tarjeta debito de</t>
  </si>
  <si>
    <t>Se realizó la respectiva demanda el 30 de noviembre 2024 Correo 3/12/2024 Hechos denuncia Ivan López Falón.
Igualmente se emitió un comunicado a los asociados victimas del fraude para que también denuncien los hechos.</t>
  </si>
  <si>
    <t>Implicación de compra de paquetes de mensajería con Masivian</t>
  </si>
  <si>
    <t>El compromiso es hacer seguimiento semanal del saldo y mantener créditos suficientes para toda la operación de Febor.</t>
  </si>
  <si>
    <t>Configuración de bloqueo de códigos OTP enviados por correo electrónico, habilitando únicamente el uso de mensajes de texto.
Bloqueo de 71 Cooperativas Digitales por seguridad</t>
  </si>
  <si>
    <t>Implementar nueva App con opción de clave dinámica</t>
  </si>
  <si>
    <t>En el mes de Noviembre se analizo el realizo un análisis de la necesidad se genero el requerimiento al proveedor de la APP (WOG).
Ese mismo mes nos fue enviada la propuesta. La cual le dimos la viabilidad técnica y se firmo contrato.
Nueva App con clave dinámica a partir del 21 d febrero 2025</t>
  </si>
  <si>
    <t>Contacto directo con los asociados afectados para informar hechos e invitar a instaurar demandas.</t>
  </si>
  <si>
    <t>Contacto directo con los asociados afectados para informarles sobre los hechos,  las acciones tomadas, e invitarlos a instaurar las demandas pertinentes. En este caso el asociado deberá ir al banco AV VILLAS para demostrar que su cuenta es falsa y así reintegren el dinero</t>
  </si>
  <si>
    <t>Llamado de atención a las funcionarias responsables Shirley Peña y Camila Corzo.</t>
  </si>
  <si>
    <t>Presentado nuevamente a comité de noviembre</t>
  </si>
  <si>
    <t>Se realizó capacitación por parte de la Coordinadora de Gestión social durante la jornada de capacitación de diciembre a todos los funcionarios comerciales.</t>
  </si>
  <si>
    <t>Analista de Operaciones 
Jefe Jurídico</t>
  </si>
  <si>
    <t>Juan Pablo Vélez G
Andrés Forero</t>
  </si>
  <si>
    <t>Juan Pablo Vélez G</t>
  </si>
  <si>
    <t>Silvia Chacón</t>
  </si>
  <si>
    <t>Jefe de Talento Humano confirmo la adopción de este mecanismo de control</t>
  </si>
  <si>
    <t>La Jefe de Talento Humano añadió a su proceso interno la validación al área contable concertado con el Director Financiero.</t>
  </si>
  <si>
    <t>Silvia Chacón
Mónica Linares</t>
  </si>
  <si>
    <t>Adopción en su proceso interno</t>
  </si>
  <si>
    <t>Capacitación especializada en el sistema Helisa para operación directa y evitar uso de herramientas manuales.</t>
  </si>
  <si>
    <t>Capacitación 11 junio 2025</t>
  </si>
  <si>
    <t>Johana Cortes
Mónica Torres</t>
  </si>
  <si>
    <t>Control implícito en los procesos críticos que relaciona la atención y el servicio con los asociados</t>
  </si>
  <si>
    <t>Coopcentral
Occidente</t>
  </si>
  <si>
    <t>Socializado 10 de marzo 2025 en comité de gerencia
Directriz aplicable para todos los autorizados para hacer pagos.</t>
  </si>
  <si>
    <t>Diana Christina Forero
Juan Pablo Vélez</t>
  </si>
  <si>
    <t>17 de julio se revisaron las estadísticas (Dir Riesgos) - Presentado comité de gerencia en julio 25, aquí se observó que el tope diario de 3.500 millones para transacciones resulta coherente con el nivel máximo de transaccionalidad en un solo días según el comportamiento histórico. Se concluyo que  en caso de ser necesario se podrán ajustar los topes a un límite inferior.</t>
  </si>
  <si>
    <t>Se devolvieron los recursos de  5 asociados que presentaron las respectivas denuncias al área jurídica. 1 asociado (JOHN JAIDER ORTIZ BEJARANO) decidido no presentar la denuncia y no reclamar la devolución del dinero ya que consideró un tramite injustificado por $40 mil pesos que le fueron hurtados. información que confirmó Jefe de Operaciones y Jefe Jurídico</t>
  </si>
  <si>
    <t>Johan Cruz
Nataly Malagón</t>
  </si>
  <si>
    <t>Jefe Jurídico
Jefe de Operaciones</t>
  </si>
  <si>
    <t>Andrés Forero
Nataly Malagón</t>
  </si>
  <si>
    <t>Director (a) Financiero y Administrativo</t>
  </si>
  <si>
    <t>Jefe de Operaciones
Director (a) Financiero y Administrativo</t>
  </si>
  <si>
    <t>Tesorería
Director (a) Financiero y Administrativo
Director (a) SAS</t>
  </si>
  <si>
    <t>Director (a) SAS
Director (a) TI</t>
  </si>
  <si>
    <t>Director (a) de Riesgos
Jefe de Control Interno
Gerencia</t>
  </si>
  <si>
    <t>Director (a) Informática
Director (a) de Riesgos</t>
  </si>
  <si>
    <t>Gerencia
Director (a) de Riesgos</t>
  </si>
  <si>
    <t>Jefe de Control Interno y Calidad
Director (a) de Riesgos</t>
  </si>
  <si>
    <t>Gerencia
Director (a) SAS
Jefe de Operaciones
Director (a) de Riesgos
Jefe Control interno y Calidad</t>
  </si>
  <si>
    <t>Director (a) Financiero y Administrativo
Jefe de Operaciones</t>
  </si>
  <si>
    <t>Seguimiento de la percepción de los asociados frente al mensaje enviado por la gerencia. En comité del 7 de noviembre reportó el volumen de personas que atendieron y escucharon el mensaje.</t>
  </si>
  <si>
    <t>Reversar y reintegrar de inmediato los valores consignados a los 117 asociados.</t>
  </si>
  <si>
    <t>Aplicación de pagos reales de compensación</t>
  </si>
  <si>
    <t>Establecer un control obligatorio previo al cargue de plantillas, que incluya la validación de totales y la revisión de columnas sensibles</t>
  </si>
  <si>
    <t>Escalar el caso a WOG para lograr la eliminación definitiva de los registros en entrada y salida y evitar impactos fiscales en los asociados. Incidencia 74823</t>
  </si>
  <si>
    <t>Enviar un mensaje de tranquilidad a los asociados, explicando el incidente y confirmando que no se generarán afectaciones.</t>
  </si>
  <si>
    <t>Excluir estos movimientos de los reportes internos y externos, por tratarse de un error operativo y no de operaciones reales. (SES, UIAF, etc)</t>
  </si>
  <si>
    <t>Alejandra Villamil
Nataly Malagón</t>
  </si>
  <si>
    <t>Incidencia 74823</t>
  </si>
  <si>
    <t>Jefe de Operaciones
Wog</t>
  </si>
  <si>
    <t>Dirección Financiera y Administrativa
Coordinación contable
Dirección de Riesgos</t>
  </si>
  <si>
    <t>Nataly Malagón
Luis Angel Erazo
Diana Maribel Fonseca</t>
  </si>
  <si>
    <t xml:space="preserve">Verificar cierre mes, que queden excluídos </t>
  </si>
  <si>
    <t>Pendiente confirmar</t>
  </si>
  <si>
    <t>Comunicar de manera anticipada la migración de servicios y sus posibles impactos sobre el servicio.</t>
  </si>
  <si>
    <t>Socializar con todas las áreas involucradas el cronograma de migración, pruebas y puesta en producción de nuevos aplicativos o sistemas.</t>
  </si>
  <si>
    <t>Realizar seguimiento continuo a la estabilidad del servicio telefónico e informar novedades.</t>
  </si>
  <si>
    <t>Evento reportado en noviembre pero se materializó en septiembre 2025</t>
  </si>
  <si>
    <t>No se comunico de manera anticipada, esta tarea queda como una recomendación para cambios futuros</t>
  </si>
  <si>
    <t>No se socializó antes de los cambios esta actividad queda como recomendación para cambios futuros</t>
  </si>
  <si>
    <t>Proveedores</t>
  </si>
  <si>
    <t>Nataly Malagon</t>
  </si>
  <si>
    <t>Operaciones@febor.coop</t>
  </si>
  <si>
    <t>null
27/11/2025 15:38:56: creado
01/12/2025 23:19:42: Actualizado</t>
  </si>
  <si>
    <t>Natali Malgon</t>
  </si>
  <si>
    <t>null
27/11/2025 15:39:11: creado
07/12/2025 12:18:10: Actualizado</t>
  </si>
  <si>
    <t>Johana Paola Cortés</t>
  </si>
  <si>
    <t>null
27/11/2025 15:39:42: creado
27/11/2025 15:41:01: creado
03/12/2025 16:02:20: Actualizado con Dirección TI
08/12/2025 13:06:34: Actualizado</t>
  </si>
  <si>
    <t>JOSE NELSO FIGUEROA FRAGOZO</t>
  </si>
  <si>
    <t>direccion.financiero@febor.coop</t>
  </si>
  <si>
    <t>null
01/12/2025 20:45:26: creado
01/12/2025 20:45:50: creado
08/12/2025 17:27:05: Actualizado</t>
  </si>
  <si>
    <t>08/12/2025 16:02:23: Creado</t>
  </si>
  <si>
    <t>Gestionar la recuperación de los recursos con los asociados</t>
  </si>
  <si>
    <t>Realizar conciliación permanente con el fin de detectar internamente las inconsistencias</t>
  </si>
  <si>
    <t>Comunicar de manera inmediata por los canales internos (chat corporativo) la alerta sobre la falla del sistema, advirtiendo el riesgo de duplicidad en los lotes y deteniendo temporalmente su procesamiento hasta validar su estado.</t>
  </si>
  <si>
    <t>Para los aprobadores, verificar detalladamente los lotes antes de autorizar su giro; en especial, revisar si existen valores idénticos o los mismos terceros involucrados, a fin de confirmar que no corresponden a transacciones previamente procesadas.</t>
  </si>
  <si>
    <t>Director Financiero y Administrativo
Jefe de Operaciones</t>
  </si>
  <si>
    <t>Analistas Contables</t>
  </si>
  <si>
    <t>Analistas de Operaciones</t>
  </si>
  <si>
    <t>Aprobadores</t>
  </si>
  <si>
    <t>Jose Nelson Figueroa
Nataly Malagon</t>
  </si>
  <si>
    <t>Tarea permanente</t>
  </si>
  <si>
    <t>Deisy Margot</t>
  </si>
  <si>
    <t>Jeisson Valero</t>
  </si>
  <si>
    <t>Comunicación inmediata con Banco Coopcentral para verificar las causas de la insuficiencia de recursos y gestionar las acciones necesarias para restablecer la disponibilidad del servicio.</t>
  </si>
  <si>
    <t>Atención oportuna de las inconformidades presentadas por los asociados</t>
  </si>
  <si>
    <t>Definir umbrales mínimos de saldo y establecer reglas automáticas de retanqueo que aseguren una disponibilidad suficiente en todo momento, especialmente durante fines de semana y horarios extendidos.</t>
  </si>
  <si>
    <t>Diseñar y documentar un procedimiento operativo con el fin de identificar y establecer con claridad las acciones y roles involucrados.</t>
  </si>
  <si>
    <t>Dirección Financiera y Administrativa
Tesorería</t>
  </si>
  <si>
    <t>Jose Nelson Figueroa
Camilo Wiliamson</t>
  </si>
  <si>
    <t>Dirección SAS</t>
  </si>
  <si>
    <t>Gerencia
Dirección Financiera y Administrativa
Tesorería</t>
  </si>
  <si>
    <t>Nataly Malagón
Milena Velasquez</t>
  </si>
  <si>
    <t>Juan Pablo Vélez
Jose Nelson Figueroa</t>
  </si>
  <si>
    <t>En comité de crisis</t>
  </si>
  <si>
    <t>Operaciones BreB sin Recursos</t>
  </si>
  <si>
    <t>Falla en pago de compensaciones</t>
  </si>
  <si>
    <t>RFYA028</t>
  </si>
  <si>
    <t>RFYA029</t>
  </si>
  <si>
    <t>RTI039</t>
  </si>
  <si>
    <t>Entrevista o indagatoria a la funcionaria involucrada, permitiendo explicar los hechos y reforzar la importancia del autocontrol en operaciones críticas.</t>
  </si>
  <si>
    <t>Derecho de petiión formulado y aprobado</t>
  </si>
  <si>
    <t>Establecimiento de alertas de monitoreo en el área de Operaciones como medida interna para la identificación temprana de comportamientos inusuales.</t>
  </si>
  <si>
    <t>Activan Plan B con Davivienda, que contempla la solicitud del token, la realización de la capacitación correspondiente y la ejecución del primer débito antes del 20 de diciembre de 2025 según lo acordado en la reunión del 12 de diciembre 2025.</t>
  </si>
  <si>
    <t>Gestionar la activación del servicio de débito con Bancolombia según lo acordado en la reunión del 12 de diciembre 2025.</t>
  </si>
  <si>
    <t>Analista de Operaciones
Jefe de Operaciones
Coopcentral</t>
  </si>
  <si>
    <t>Reunion</t>
  </si>
  <si>
    <t>Nataly Malagón
Johan Cruz</t>
  </si>
  <si>
    <t>Revisar el histórico de compensaciones (número de operaciones y valores reintegrados) para evaluar la viabilidad de reducir la frecuencia del proceso a una ejecución mensual.</t>
  </si>
  <si>
    <t>Comunicar previamente a los asociados cualquier cambio en la frecuencia de los reintegros, informando los valores devueltos en el último mes y la nueva fecha de pago (último día hábil del mes).</t>
  </si>
  <si>
    <t>Fortalecer la plantilla de compensaciones mediante formatos condicionales visuales que alerten sobre diferencias u operaciones erróneas. Diseñar e implementar una macro para la generación automática de archivos TXT. Compromiso 5 enero 2025</t>
  </si>
  <si>
    <t>Jefe Operaciones
Dirección de Riesgos</t>
  </si>
  <si>
    <t>Jefe Comunicaciones
Jefe Operaciones</t>
  </si>
  <si>
    <t>Jefe Operaciones
Gerencia
Dirección de Riesgos</t>
  </si>
  <si>
    <t>Mejora continua de los procedimientos operativos para fortalecer la seguridad y trazabilidad del proceso de giros.
En este marco, la Tesorería inició acciones de mejora orientadas a reforzar el registro y control de paquetes manuales que no quedan identificados en la validación cruzada de lotes, con el fin de mitigar riesgos operativos y fortalecer los controles existentes.</t>
  </si>
  <si>
    <t>Director Financiero y Administrativo
Tesorería</t>
  </si>
  <si>
    <t>Diana Forero López</t>
  </si>
  <si>
    <t>null
11/12/2025 00:51:10: TALLER 2025
11/01/2026 23:59:34: Revisado
12/01/2026 01:29:44: Aprobado</t>
  </si>
  <si>
    <t>Seguimiento del volumen diario de operación, estimación y análisis de salidas mediante mediciones de volatilidad</t>
  </si>
  <si>
    <t>Milena Velasquez</t>
  </si>
  <si>
    <t>Realizar la investigación formal del caso, documentando los hechos, las circunstancias identificadas y las limitaciones encontradas.</t>
  </si>
  <si>
    <t>Evaluar y mejorar la cobertura y ubicación de las cámaras de seguridad en áreas sensibles.</t>
  </si>
  <si>
    <t>Adelantar el llamado a descargos al asesor responsable de la caja, por la falta de cuidado en el manejo del efectivo y por no adoptar medidas de protección adecuadas durante la operación de un tercero en la oficina.</t>
  </si>
  <si>
    <t>Evaluar, conforme al reglamento interno y la normatividad laboral vigente, las medidas disciplinarias que correspondan, teniendo en cuenta los hallazgos de la investigación.</t>
  </si>
  <si>
    <t>Reforzar la capacitación del personal de caja en controles operativos y custodia del efectivo.</t>
  </si>
  <si>
    <t>Jefe jurídico
Gerencia</t>
  </si>
  <si>
    <t>Andrés Forero
Juan Pablo Vélez</t>
  </si>
  <si>
    <t>Se descarta esta opción por el momento – Comité Gerencia 13 enero 2026.</t>
  </si>
  <si>
    <t>SolicitadoNo fue posible observarlas, no fueron suministradas el 22 de julio, pendiente por parte de Coopcentral, rechazada, se establece un derecho de petición nuevamente.
En proceso, ya se realizó la formulación de la solicitud 8-08- 2025
No fue posible observar las imagenes, no fueron suministradas</t>
  </si>
  <si>
    <t>Ya no aplica debido a que se continuó la frecuencia normal.</t>
  </si>
  <si>
    <t>Se decidió en comité de gerencia del 31 de enero continuar normal</t>
  </si>
  <si>
    <t>Diseñar, documentar y divulgar un flujo formal de proceso para la gestión de implementaciones, cambios y actualizaciones tecnológicas.</t>
  </si>
  <si>
    <t>Mantener disponibles teléfonos físicos como mecanismo de contingencia, que permitan garantizar la continuidad de la atención a los asociados ante fallas en el aplicativo.</t>
  </si>
  <si>
    <t>3 - Relaciones laborales</t>
  </si>
  <si>
    <t>31 - Relaciones laborales</t>
  </si>
  <si>
    <t>314 - Organización laboral</t>
  </si>
  <si>
    <t>Correo Jefe Juridico 20 enero 2026: Buenos días, estimados:
De manera atenta, informo que el funcionario Santiago D´Nicola Matamoros alcanzó un acuerdo para realizar el pago del faltante de caja presentado en mazuren el 01 de diciembre del 2025, por favor de $4.300.000 pesos.
El acuerdo alcanzado consiste en la autorización del descuento por nómina del faltante en 24 cuotas mensuales y comprometiendo el 50% de la prima, con interes corriente del 0% E.A. El descuento de la cuota mensual será a partir de febrero del 2026.
En caso de retiro del funcionario deberá descontarse el importe total de la deuda en un solo contado de la liquidación final de salarios y prestaciones sociales.
Favor incluir esta obligación en la cuenta de deudores varios y no como saldo de cartera.</t>
  </si>
  <si>
    <t>Faltante caja Mazuren</t>
  </si>
  <si>
    <t>Error en descuentos de nómina a empleados Febor</t>
  </si>
  <si>
    <t>Error en pago de compra de cartera  de asociados mediante PSE</t>
  </si>
  <si>
    <t>Error en aplicación de débitos automáticos</t>
  </si>
  <si>
    <t>PERDIDA TOTAL</t>
  </si>
  <si>
    <t>Entregado por Fabian, esta en gestion de calidad</t>
  </si>
  <si>
    <t>CORRECTIVA</t>
  </si>
  <si>
    <t>PREVENTIVA</t>
  </si>
  <si>
    <t>DESCRIPCIÓN DE RIESGO</t>
  </si>
  <si>
    <t>EVENTO (Qué pasó)</t>
  </si>
  <si>
    <t>CAUSA (Por qué ocurrió)</t>
  </si>
  <si>
    <t>CONSECUENCIA (Impactos)</t>
  </si>
  <si>
    <t>Se creo una campaña y se publicó una pieza con las indicaciones en los puntos de caja con el fin de fortalecer la conciencia sobre un procedimeinto adecuado para el manejo del efectivo.</t>
  </si>
  <si>
    <t>Flujo de proceso enviado a Control Interno y Calidad el 11 de febrero 2026. Correo: Flujo de Proceso Bre-B</t>
  </si>
  <si>
    <t>Participación en webinar convocado por Fecolfin el 19 de febrero de 2026 sobre reportes FATCA y CRS, con el propósito de analizar los requerimientos aplicables a las diferentes entidades del sector ante la DIAN.</t>
  </si>
  <si>
    <t>Contratación de consultoría externa para subsanar la situación identificada y estructurar las acciones requeridas para asegurar el cumplimiento de esta obligación en adelante.</t>
  </si>
  <si>
    <t>Revisión de la aplicabilidad de la obligación CRS para Febor, considerando que las cooperativas de ahorro y crédito son clasificadas como instituciones de depósito.</t>
  </si>
  <si>
    <t>Verificación de las vigencias pendientes de cumplimiento, identificando la no presentación de los reportes CRS correspondientes a los años 2022, 2023 y 2024.</t>
  </si>
  <si>
    <t>Solicitud de actualización de información a los asociados para confirmar su condición de residencia fiscal, así como validación de los casos efectivamente reportables con base en la información recibida y analizada.</t>
  </si>
  <si>
    <t>Actualización del RUT con la inclusión de la responsabilidad 54, requerida para el cumplimiento de la obligación de reporte.</t>
  </si>
  <si>
    <t>Elaboración y presentación extemporánea de los reportes CRS ante la DIAN correspondientes a las vigencias 2022, 2023 y 2024, respecto de los residentes fiscales confirmados.</t>
  </si>
  <si>
    <t>Capacitación al área contable sobre el proceso de preparación y presentación de reportes ante la DIAN.</t>
  </si>
  <si>
    <t>Pago de la sanción económica derivada del incumplimiento, correspondiente a una multa mínima de $524.000 por cada año, para un total de $1.572.000.</t>
  </si>
  <si>
    <t>Estructuración del proceso con roles, actividades y responsabilidades claramente definidas para asegurar el cumplimiento oportuno de esta obligación.</t>
  </si>
  <si>
    <t>Directora Financiera</t>
  </si>
  <si>
    <t>Coordinador Contable</t>
  </si>
  <si>
    <t>Gerencia
Directora de Riesgos
Jefe Control Interno</t>
  </si>
  <si>
    <t>Directora de Riesgos
Jefe Control Interno</t>
  </si>
  <si>
    <t>Directora de Riesgos
Directora Financiera
Jefe Control Interno</t>
  </si>
  <si>
    <t>Coordinador Contable
Consultor</t>
  </si>
  <si>
    <t>Directora de Riesgos
Consultor</t>
  </si>
  <si>
    <t>Luis Angel Erazo</t>
  </si>
  <si>
    <t>Proceso disciplinario a los funcionarios responsables.</t>
  </si>
  <si>
    <t>Revisión del ajuste de parametrizaciones del sistema de liquidación con el proveedor</t>
  </si>
  <si>
    <t xml:space="preserve">Conciliación y acuerdo de pago con el exfuncionario. Plan de pagos quedó entre abr26-abr29. </t>
  </si>
  <si>
    <t>Jefe Talento Humano
Proveedor Helisa</t>
  </si>
  <si>
    <t>Relaciones Laborales</t>
  </si>
  <si>
    <t>Cuestiones Relativas a Prestaciones Sociales</t>
  </si>
  <si>
    <t>Silvia Tatiana Chacon Alfonso</t>
  </si>
  <si>
    <t>talentohumano@febor.coop</t>
  </si>
  <si>
    <t>19/03/2026 19:29:39: Aprobado</t>
  </si>
  <si>
    <t>Diana Maribel Fonseca Gomez</t>
  </si>
  <si>
    <t>20/03/2026 16:46:26: Creado</t>
  </si>
  <si>
    <t>Se parametrizó la creación de los convenios con vigencia anual, con el fin de reducir el riesgo de omisión, e incorporar la conciliación previa de consumos antes de la aplicación del descuento por nómina. La vigencia definida corresponde al período comprendido entre febrero de 2026 y enero de 2027</t>
  </si>
  <si>
    <t>Se remitieron mensajes de texto a los asociados afectados, informando la novedad presentada y gestionando el recaudo de los valores no descontados por nómina a través de caja.</t>
  </si>
  <si>
    <t>Se aplicaron descuentos desde ahorros voluntarios a los asociados que contaban con nómina Febor Plus, como mecanismo alterno de recaudo.</t>
  </si>
  <si>
    <t>Se efectuó la conciliación de los pagos realizados, con el propósito de identificar Se efectuó la conciliación de los pagos realizados, con el propósito de identificar</t>
  </si>
  <si>
    <t>20/03/2026 18:08:14: creado
21/03/2026 23:15:58: Actualizado</t>
  </si>
  <si>
    <t>Dirección Financiera</t>
  </si>
  <si>
    <t>Dirección Financiera
Coordinador Contable
Jefe Control Interno y Calidad</t>
  </si>
  <si>
    <t>Actualizar internamente el procedimiento aplicable, incorporando la frecuencia de las actividades, los responsables y los mecanismos de seguimiento y control.</t>
  </si>
  <si>
    <t>Presentados con el acompañamiento del consultor Juan Daniel Parra</t>
  </si>
  <si>
    <t>Ninguno</t>
  </si>
  <si>
    <t>Aplicación móvil (App Febor)</t>
  </si>
  <si>
    <t>Atención en oficina (caja)</t>
  </si>
  <si>
    <t>Atención en oficina</t>
  </si>
  <si>
    <t>Cooperativa Digital</t>
  </si>
  <si>
    <t>Mensajería de texto (SMS)</t>
  </si>
  <si>
    <t>Aplicación móvil (App Febor) / Cooperativa Digital</t>
  </si>
  <si>
    <t>Correo electrónico institucional</t>
  </si>
  <si>
    <t>Cooperativa Digital / Aplicación móvil (App Febor)</t>
  </si>
  <si>
    <t>Crédito de libre inversión</t>
  </si>
  <si>
    <t>CDAT</t>
  </si>
  <si>
    <t>Seguros (SOAT)</t>
  </si>
  <si>
    <t>Depósito de Ahorro con Estímulo (DAES)</t>
  </si>
  <si>
    <t>Ahorro programado</t>
  </si>
  <si>
    <t>Beneficio funerario (Coorserpark)</t>
  </si>
  <si>
    <t>Auxilios de solidaridad y educación</t>
  </si>
  <si>
    <t>El proveedor Visionamos ejecutó múltiples veces un proceso de aplicación de nómina por desconexiones tecnológicas, afectando los saldos de 137 asociados por $344.885.519. La falla no fue detectada oportunamente por el área operativa, generando riesgo reputacional y operativo.</t>
  </si>
  <si>
    <t>El proveedor Visionamos ejecutó erróneamente el proceso de aplicación de nómina en múltiples ocasiones, generando incrementos indebidos en los saldos de 137 asociados por un valor total de $344.885.519.</t>
  </si>
  <si>
    <t>Desconexiones tecnológicas en los sistemas del proveedor impidieron verificar la ejecución inicial del proceso, llevando a su repetición. La falla no fue identificada por el área operativa de Febor sino hasta 15 meses después del evento.</t>
  </si>
  <si>
    <t>Afectación de saldos de 137 asociados. Aunque no hubo pérdida económica definitiva, se requirió un reintegro masivo. Se generaron alertas de riesgo operativo con terceros, fallas en comunicación y riesgo reputacional para la Cooperativa.</t>
  </si>
  <si>
    <t>Fallas tecnológicas en la conexión entre aplicativos impidieron que 35 operaciones con tarjeta débito por $7.943.416 fueran descontadas de las cuentas de ahorro voluntario. La falla no fue detectada en las conciliaciones, generando una pérdida no recuperada de $3.577.649.</t>
  </si>
  <si>
    <t>35 asociados realizaron operaciones con tarjeta débito por un total de $7.943.416, las cuales no fueron descontadas de sus cuentas de ahorro voluntario debido a una falla en la conexión entre aplicativos.</t>
  </si>
  <si>
    <t>Falla tecnológica por desconexión entre los sistemas transaccionales. Adicionalmente, las conciliaciones periódicas no detectaron oportunamente las operaciones pendientes de aplicar.</t>
  </si>
  <si>
    <t>Pérdida económica de $3.577.649 no recuperada. Se logró recuperar $4.365.767 de los $7.943.416 totales. Varios asociados ya no contaban con los saldos suficientes al momento del descubrimiento.</t>
  </si>
  <si>
    <t>El área de operaciones aplicó la nómina de Colpensiones usando una plantilla errónea publicada por la entidad, lo que generó diferencias contables. Se realizó el reproceso sin pérdidas económicas para la Cooperativa.</t>
  </si>
  <si>
    <t>Se aplicó la nómina de Colpensiones utilizando una plantilla incorrecta publicada en la página web oficial de Colpensiones, generando diferencias en el reporte aplicado detectadas días después por el área de operaciones y contabilidad.</t>
  </si>
  <si>
    <t>Colpensiones publicó una plantilla con errores en su página web oficial, la cual fue utilizada por el área de operaciones de Febor sin validación previa de su versión o vigencia.</t>
  </si>
  <si>
    <t>Necesidad de reprocesar el cargue de nómina. No se generaron pérdidas económicas para la Cooperativa, pero el evento evidenció la necesidad de controles de autocontrol en la verificación de plantillas antes del procesamiento.</t>
  </si>
  <si>
    <t>Terceros crearon una página web falsa suplantando a Febor para ofrecer préstamos, utilizando el nombre, dirección real y canales de comunicación de la Cooperativa. No se identificaron asociados víctimas, pero se generó riesgo reputacional.</t>
  </si>
  <si>
    <t>Personas inescrupulosas crearon la página web www.coopfebor.com suplantando a Febor para ofrecer préstamos de libre inversión, difundiendo la oferta mediante cartas y WhatsApp con datos reales de la Cooperativa.</t>
  </si>
  <si>
    <t>Aprovechamiento del buen nombre de Febor por parte de terceros con fines fraudulentos, mediante la creación de canales digitales falsos con información oficial de la Cooperativa.</t>
  </si>
  <si>
    <t>Riesgo reputacional para la Cooperativa. No se identificaron asociados víctimas de fraude. Febor realizó alertas por canales oficiales y radicó las denuncias correspondientes.</t>
  </si>
  <si>
    <t>Daño en el switch de interconexión de red provocó la indisponibilidad del servicio de internet y PBX durante aproximadamente 14 horas, afectando la prestación del servicio a los asociados y la operación de la Cooperativa.</t>
  </si>
  <si>
    <t>El 9 de febrero de 2022, a partir de las 6:00 p.m., se presentó falla en la conexión de internet y en el PBX de la Cooperativa, ocasionada por el daño en el switch de interconexión de red. El servicio fue restablecido a las 8:30 a.m. del día siguiente.</t>
  </si>
  <si>
    <t>Daño físico en el switch de interconexión de red, dispositivo que conecta los equipos a la red interna y externa de la Cooperativa.</t>
  </si>
  <si>
    <t>Indisponibilidad del servicio de internet y PBX durante aproximadamente 14,5 horas. No se registraron pérdidas económicas, pero se generó insatisfacción por la interrupción en la atención telefónica a los asociados.</t>
  </si>
  <si>
    <t>Terceros accedieron de forma no autorizada a la App móvil transaccional de un asociado e intentaron realizar retiros por $32 millones desde su cuenta de ahorros voluntarios. Los intentos fueron bloqueados oportunamente.</t>
  </si>
  <si>
    <t>El asociado José Neira Ochoa reportó intentos de retiro no autorizados por $12 millones y posteriormente $20 millones desde su cuenta de ahorros voluntarios a través de la App móvil transaccional. Los retiros fueron bloqueados de manera oportuna.</t>
  </si>
  <si>
    <t>El asociado entregó su celular a un asesor de telefonía quien accedió a la App móvil transaccional. La falta de control sobre el dispositivo personal del asociado expuso sus credenciales y acceso a los productos financieros.</t>
  </si>
  <si>
    <t>No se registraron pérdidas económicas. Se realizaron bloqueos inmediatos sobre los productos del asociado. Se generó riesgo reputacional relacionado con la seguridad de los mecanismos tecnológicos y la capacidad de respuesta ante fraudes.</t>
  </si>
  <si>
    <t>El débito automático de la cuota de una obligación crediticia no fue programado por error humano del analista responsable, generando un retraso de 8 días en el cobro y un vencimiento de la obligación.</t>
  </si>
  <si>
    <t>No se programó el débito automático correspondiente a la cuota de $110.500 de la línea temporal de la asociada Olaine Salas Fuentes, cuya obligación vencía el 26 de diciembre de 2021. El débito fue aplicado hasta el 3 de enero de 2022.</t>
  </si>
  <si>
    <t>El proceso de programación de débitos automáticos se realiza de forma manual mediante un listado en Excel. El analista responsable omitió incluir esta obligación en dicho listado.</t>
  </si>
  <si>
    <t>Retraso de 8 días en el recaudo de la cuota. La obligación quedó registrada como vencida. El evento evidenció una debilidad en los controles del proceso manual de programación de débitos automáticos.</t>
  </si>
  <si>
    <t>Falla en la conexión entre Wog, Visionamos y Empacto durante un fin de semana permitió retiros que generaron sobregiros en las cuentas de aproximadamente 30 asociados por $41 millones, detectados al día hábil siguiente.</t>
  </si>
  <si>
    <t>El domingo 5 de diciembre de 2021, operaciones de retiro realizadas por aproximadamente 30 asociados no fueron reflejadas oportunamente en los sistemas por falla en la conexión entre Wog, Visionamos y Empacto, generando sobregiros por $41 millones.</t>
  </si>
  <si>
    <t>La sincronización de operaciones se ejecuta tres veces al día, y al tratarse de un fin de semana, las actualizaciones no se realizaron con la oportunidad requerida, dejando pasar retiros que superaban los saldos reales disponibles.</t>
  </si>
  <si>
    <t>Sobregiro en las cuentas de aproximadamente 30 asociados por un total de $41 millones. No se registraron pérdidas económicas asumidas por la Cooperativa, pero se requirieron acciones inmediatas para la recuperación del dinero.</t>
  </si>
  <si>
    <t>Un asociado presentó paz y salvo falsificado ante la entidad Excelcredit para gestionar compra de cartera, utilizando firmas de personas ajenas a Febor. El documento fue validado sin detección del fraude, exponiendo a la Cooperativa a riesgo de cartera.</t>
  </si>
  <si>
    <t>El asociado Wulfran Enrique López Ojeda presentó ante Excelcredit un paz y salvo falsificado a nombre de Febor sobre dos productos de crédito, firmado por una persona que no pertenece a la Cooperativa, con el fin de realizar una compra de cartera.</t>
  </si>
  <si>
    <t>Falsificación de documentos por parte del asociado, aprovechando la ausencia de controles cruzados entre Febor y terceras entidades en la validación de paz y salvos para procesos de compra de cartera.</t>
  </si>
  <si>
    <t>Riesgo de cartera para Febor por la posible suspensión del descuento de nómina. Exposición reputacional por uso fraudulento de documentos institucionales. Se requirió tramitación jurídica para aclarar la situación.</t>
  </si>
  <si>
    <t>El cambio de versión del sistema Wog durante el fin de semana generó errores en múltiples módulos operativos el día hábil siguiente, afectando temporalmente la operación. No se presentaron pérdidas ni afectación de productos de asociados.</t>
  </si>
  <si>
    <t>El 4 de abril se detectaron errores en el sistema transaccional Wog y en varios módulos de operación, como consecuencia de un cambio de versión realizado durante el fin de semana del 2 y 3 de abril por la incorporación del modelo de originación en la fábrica de créditos.</t>
  </si>
  <si>
    <t>Actualización de versión del sistema Wog sin pruebas previas suficientes ni comunicación anticipada a las áreas usuarias sobre los posibles impactos y errores esperados tras la implementación.</t>
  </si>
  <si>
    <t>Errores en múltiples módulos del sistema transaccional durante el día hábil posterior al cambio. No se registraron pérdidas económicas ni afectación de productos de asociados, pero se generó sobrecarga operativa en las áreas de tecnología y operaciones.</t>
  </si>
  <si>
    <t>Un asociado expresó inconformidad ante la Gerencia por demoras en la liberación del canje de un cheque de $82 millones consignado en la oficina. El proceso de consignación presentó fallas en el tiempo de respuesta y en la comunicación con el asociado.</t>
  </si>
  <si>
    <t>El asociado Marco manifestó inconformidad por fallas en el proceso de consignación de un cheque de gerencia por $82 millones y por el tiempo de espera en la liberación del canje, que superó los 3 días habituales.</t>
  </si>
  <si>
    <t>Demoras en el proceso de confirmación del canje bancario y falta de comunicación proactiva hacia el asociado sobre el estado de su operación, generando insatisfacción y escalamiento a la Gerencia.</t>
  </si>
  <si>
    <t>Inconformidad del asociado y afectación en la percepción del servicio. El asociado no pudo realizar operaciones con los recursos de la consignación dentro del tiempo esperado, evidenciando debilidades en el proceso de canje y en los tiempos de respuesta al cliente.</t>
  </si>
  <si>
    <t>Se envió por error extractos bancarios de un asociado al correo de un tercero no vinculado a Febor, quien presentó queja ante la SES por recibir información que no le correspondía, evidenciando una falla en la gestión de datos de contacto.</t>
  </si>
  <si>
    <t>Extractos bancarios del asociado Luis Eduardo Rosales fueron enviados al correo incorrecto luiseduardorosales@gmail.com en lugar del correcto luiseduardorosales08@gmail.com, siendo recibidos por un ciudadano no asociado que radicó queja ante la SES.</t>
  </si>
  <si>
    <t>Error en el registro del correo electrónico del asociado en el sistema, sumado a la ausencia de controles de validación en el proceso de envío de extractos.</t>
  </si>
  <si>
    <t>Exposición de información financiera confidencial de un asociado a un tercero no autorizado. Queja ante la SES por parte del ciudadano afectado. Riesgo de incumplimiento normativo en protección de datos personales.</t>
  </si>
  <si>
    <t>Desconexión entre Visionamos, Empacto y Wog el 21 de mayo de 2022 impidió que 42 operaciones realizadas con tarjeta débito, ahorros y cupos rotativos fueran registradas oportunamente en los productos correspondientes de los asociados.</t>
  </si>
  <si>
    <t>El 21 de mayo de 2022 se presentó desconexión entre los sistemas Visionamos, Empacto y Wog, lo que impidió que las operaciones realizadas por 42 asociados con tarjeta débito, cuenta de ahorro y cupos rotativos fueran registradas correctamente en sus productos.</t>
  </si>
  <si>
    <t>Falla en la integración tecnológica entre los sistemas transaccionales de los proveedores Visionamos, Empacto y el core Wog, lo que generó diferencias entre las operaciones compensadas y las registradas.</t>
  </si>
  <si>
    <t>42 asociados vieron afectado el registro de sus operaciones en los productos financieros. Se requirió intervención del área contable y de operaciones para conciliar y corregir los movimientos afectados.</t>
  </si>
  <si>
    <t>La cajera de la oficina Mazurén presentó un faltante de $1.100.000 al cierre del día por error en la entrega de efectivo a una asociada. El dinero fue recuperado parcialmente ($1.000.000) al día siguiente.</t>
  </si>
  <si>
    <t>La cajera Laura Nataly Arévalo de la oficina Mazurén presentó un faltante de $1.100.000 al cierre del día 23 de mayo, identificando haber entregado por error dinero de más a una asociada.</t>
  </si>
  <si>
    <t>Error humano en el manejo de efectivo durante la atención en caja, posiblemente asociado a la manipulación de dinero en la máquina contadora mientras se atendía a la asociada.</t>
  </si>
  <si>
    <t>Faltante de $1.100.000 en caja. Se recuperaron $1.000.000 al día siguiente cuando la asociada los devolvió voluntariamente, quedando un faltante residual de $100.000.</t>
  </si>
  <si>
    <t>La ejecución simultánea de múltiples procesos masivos sobre la base de datos del sistema WOG generó una interrupción de casi dos horas en la operación, agravada por la lentitud en la respuesta del proveedor para resolver la incidencia.</t>
  </si>
  <si>
    <t>Se presentó una falla en el sistema Wog que detuvo la operación de la Cooperativa por casi dos horas, causada por la ejecución simultánea del cargue de créditos y el procesamiento de archivos de tarjeta de crédito provenientes de ASNET, generando conflicto en el servidor.</t>
  </si>
  <si>
    <t>Ejecución de múltiples procesos masivos simultáneos que apuntaban directamente a la base de datos, sumada a la falta de monitoreo activo por parte del proveedor Wog y su demora en la atención y resolución de la incidencia.</t>
  </si>
  <si>
    <t>Interrupción de la operación por aproximadamente dos horas. Afectación en la prestación del servicio a los asociados. Se evidenciaron debilidades en el soporte del proveedor Wog y en la coordinación ante contingencias tecnológicas.</t>
  </si>
  <si>
    <t>Se identificó una debilidad estructural en el proceso de reporte de eventos de riesgo por parte de los funcionarios de Febor, a pesar de las capacitaciones realizadas, evidenciando baja apropiación de la cultura de gestión de riesgos.</t>
  </si>
  <si>
    <t>La Gerencia identificó y reportó como evento de riesgo la carencia y debilidad en el proceso de reporte de eventos de riesgo por parte de los funcionarios, a pesar de las capacitaciones previas realizadas al respecto.</t>
  </si>
  <si>
    <t>Insuficiente apropiación de la cultura de gestión de riesgos por parte del personal. Falta de sensibilización y conocimiento sobre los medios y la obligatoriedad del reporte oportuno de eventos.</t>
  </si>
  <si>
    <t>Subregistro de eventos de riesgo que puede generar un panorama de riesgo incompleto para la Cooperativa. Dificultades para cumplir con las exigencias del SARO y para adoptar medidas preventivas y correctivas oportunas.</t>
  </si>
  <si>
    <t>Se emitió un cheque por $283 millones para el retiro de recursos de un asociado, el cual fue devuelto por fondos insuficientes por fallas en la gestión de liquidez interna. El asociado no podía acceder a sus recursos generando malestar e incertidumbre.</t>
  </si>
  <si>
    <t>El 19 de mayo se emitió un cheque por $283 millones para el retiro de los ahorros voluntarios y CDAT del asociado Fredy Niño Rodríguez. El cheque fue devuelto por causal 2 (fondos insuficientes) al momento de ser cobrado ante el Fondo de Inversiones Colectivas Rentar.</t>
  </si>
  <si>
    <t>Insuficiencia de fondos en la cuenta bancaria desde la cual se giró el cheque al momento de su cobro, evidenciando una falla en la gestión y monitoreo de la liquidez de la Cooperativa.</t>
  </si>
  <si>
    <t>El asociado no pudo acceder oportunamente a sus recursos. Riesgo reputacional y de confianza en la Cooperativa. Se generó incertidumbre sobre las acciones a tomar para solucionar la situación, incluyendo la posibilidad de un proceso legal.</t>
  </si>
  <si>
    <t>Imprecisiones en el sistema Ascard generaron una afectación en el IRL (segunda banda) al cierre de junio 2022, con saldos negativos de $4.000 millones en tarjetas de crédito e incremento indebido de $3.000 millones en créditos aprobados no desembolsados.</t>
  </si>
  <si>
    <t>Al cierre de junio 2022, se evidenció un incremento indebido de $3.000 millones en la cuenta de créditos aprobados no desembolsados y saldos negativos de $4.000 millones en tarjetas de crédito, afectando el IRL de segunda banda.</t>
  </si>
  <si>
    <t>Imprecisiones e inconvenientes con el sistema Ascard que generaron registros incorrectos en las partidas contables, afectando la medición del Indicador de Riesgo de Liquidez.</t>
  </si>
  <si>
    <t>Cobertura del IRL por debajo de 1 al cierre del mes, lo que implica un incumplimiento potencial en la medición de liquidez regulatoria. Se requirieron ajustes manuales por parte de las áreas de operaciones y financiera para corregir los saldos.</t>
  </si>
  <si>
    <t>Los asociados afiliados al convenio de telefonía con Tigo quedaron sin servicio de voz y datos durante un fin de semana, generando inconformidad. La falla fue causada por el operador y resuelta tras gestión de Febor.</t>
  </si>
  <si>
    <t>El fin de semana del 6 de agosto los asociados con operador Tigo quedaron sin servicio de telefonía (voz y datos) desde el mediodía, generando molestias e inconformidad entre los usuarios del convenio.</t>
  </si>
  <si>
    <t>Falla técnica en la configuración de las líneas del perfil de asociados por parte del operador Tigo, quien confirmó que las líneas se encontraban en estado suspendido sin causa aparente.</t>
  </si>
  <si>
    <t>Interrupción del servicio de telefonía para los asociados afiliados al convenio con Tigo. Insatisfacción de los usuarios y escalamiento de quejas a Febor. El servicio fue restablecido una vez Tigo realizó la corrección.</t>
  </si>
  <si>
    <t>El módulo de impresión de cheques del sistema Wog presentó falla de configuración, obligando al área de tesorería a elaborar los cheques de forma manual, generando riesgo operativo y pérdida de trazabilidad.</t>
  </si>
  <si>
    <t>El área de tesorería reportó que el módulo de impresión de cheques del sistema Wog estaba fallando, generando cheques mal configurados, lo que obligó a elaborarlos de forma manual.</t>
  </si>
  <si>
    <t>Desconfiguración del módulo de impresión de cheques en el sistema Wog, sin solución oportuna por parte del proveedor pese al reporte de la incidencia.</t>
  </si>
  <si>
    <t>Sobrecarga operativa en el área de tesorería por la elaboración manual de cheques. Riesgo de pérdida de trazabilidad en procesos delicados. Retrasos en la operación de pagos y desembolsos.</t>
  </si>
  <si>
    <t>La conexión entre Wog y Experian para consultas en centrales de riesgo falló durante un día hábil, retrasando el proceso de originación de crédito. No se informó la causa del daño ni se tomaron acciones preventivas.</t>
  </si>
  <si>
    <t>El 22 de agosto no funcionó la conexión entre Wog y Experian para consultas en centrales de riesgo, generando retrasos en las etapas de verificación dentro del proceso de originación de crédito.</t>
  </si>
  <si>
    <t>Falla en la integración tecnológica entre el sistema Wog y la plataforma Experian. No fue reportado el motivo técnico del daño por parte del proveedor, lo que impide la adopción de medidas preventivas.</t>
  </si>
  <si>
    <t>Retraso en el proceso de originación de crédito durante el día de la falla. El proceso fue solucionado al día siguiente. La ausencia de diagnóstico técnico formal incrementa el riesgo de recurrencia del evento.</t>
  </si>
  <si>
    <t>Las variables de evaluación de moras y score de Experian dejaron de funcionar en Wog durante el proceso de otorgamiento de tarjetas de crédito, obligando a realizar ponderaciones manuales y afectando la precisión del scoring crediticio.</t>
  </si>
  <si>
    <t>Durante el proceso de otorgamiento de tarjetas de crédito se detectó que las variables de evaluación de moras y score extraídas automáticamente de Experian en Wog no estaban funcionando, impidiendo la ponderación completa del scoring.</t>
  </si>
  <si>
    <t>Falla en la integración entre Wog y Experian para la extracción automática de variables de evaluación crediticia, sin solución por parte del proveedor en el corto plazo.</t>
  </si>
  <si>
    <t>Necesidad de realizar ponderaciones manuales aumentando el riesgo de imprecisiones en la evaluación crediticia. Retrasos en el proceso de otorgamiento de tarjetas de crédito y exposición a decisiones de crédito con información incompleta.</t>
  </si>
  <si>
    <t>La plataforma Cooperativa Digital presentó fallas recurrentes al momento de cargar solicitudes de crédito, retrasando el proceso de otorgamiento y generando pérdida de credibilidad entre los asociados que utilizan este canal.</t>
  </si>
  <si>
    <t>La plataforma Cooperativa Digital presentó fallas frecuentes al cargar solicitudes de crédito, afectando el proceso de otorgamiento y generando inconformidad en los asociados que prefieren este canal digital.</t>
  </si>
  <si>
    <t>Fallas técnicas en la plataforma Cooperativa Digital administrada por el proveedor Wog, sin monitoreo permanente por parte del área de tecnología que permitiera detectar y escalar las incidencias oportunamente.</t>
  </si>
  <si>
    <t>Retrasos en el proceso de otorgamiento de crédito. Pérdida de credibilidad y confianza de los asociados en el canal digital de la Cooperativa. Afectación en la experiencia de servicio.</t>
  </si>
  <si>
    <t>La aseguradora La Equidad objetó el pago de un siniestro por $38 millones por presunta irregularidad en el desembolso del crédito al fallecido el mismo día de su muerte, con posterior retiro de los recursos por terceros mediante poder general.</t>
  </si>
  <si>
    <t>La aseguradora La Equidad objetó la reclamación del siniestro 10259252 por $38 millones correspondiente al crédito del señor Excelino Herrera (QEPD), argumentando que el desembolso ocurrió el mismo día del fallecimiento y los recursos fueron retirados dos días después por un tercero con poder general.</t>
  </si>
  <si>
    <t>El desembolso del crédito se realizó el mismo día del fallecimiento del asociado. Los recursos fueron retirados posteriormente mediante poder general, generando dudas sobre la validez de la operación y el derecho al cobro del seguro.</t>
  </si>
  <si>
    <t>Objeción del pago del siniestro por parte de la aseguradora, exponiendo a Febor a una pérdida de $38 millones. Se requirió investigación interna y gestión jurídica para sustentar la reclamación ante la aseguradora.</t>
  </si>
  <si>
    <t>Un corte de energía en el sector afectó la operación de la oficina Calle 42 durante varias horas, superando la capacidad de las plantas de respaldo, lo que impidió operar con normalidad en las áreas de servicio y operaciones.</t>
  </si>
  <si>
    <t>El 19 de octubre se presentó un corte de energía en el sector de la oficina Calle 42 que dejó sin servicio de internet, PBX y energía eléctrica a las áreas de trabajo, con una duración mayor a la soportada por las plantas de energía de respaldo.</t>
  </si>
  <si>
    <t>Falla eléctrica en el sector donde opera la oficina Calle 42. La capacidad de las plantas de energía de respaldo (3-4 horas) fue insuficiente para cubrir la duración total del corte, agravado por equipos que quedaron encendidos desde la jornada anterior.</t>
  </si>
  <si>
    <t>Interrupción parcial de la operación de las áreas de servicio y operaciones. Las áreas de Riesgos y Contabilidad mantuvieron energía hasta las 10:30 a.m. Se activó el Plan de Continuidad de Negocio.</t>
  </si>
  <si>
    <t>Se enviaron mensajes masivos de cobro de cartera a la totalidad de la base social de Febor, incluyendo asociados al día con sus obligaciones, generando molestias y quejas. El costo estimado del error fue de $24.380.</t>
  </si>
  <si>
    <t>El 25 de octubre de 2022 se enviaron mensajes masivos de cobro de cartera a toda la base social, incluyendo asociados que se encontraban al día con sus obligaciones, en lugar de enviarse únicamente a los asociados con mora.</t>
  </si>
  <si>
    <t>Error humano en la segmentación de la base de datos utilizada para el envío masivo de mensajes, al no verificar adecuadamente el filtro de destinatarios antes de cargar la información en la plataforma.</t>
  </si>
  <si>
    <t>Molestias y quejas de asociados al día que recibieron mensajes de cobro que no les correspondían. Costo económico estimado de $24.380 por mensajes enviados erróneamente. Riesgo reputacional por afectación en la imagen de la Cooperativa.</t>
  </si>
  <si>
    <t>La plataforma Cooperativa Digital presentó fallas de acceso que impidieron a los asociados realizar pagos, afectando la prestación del servicio en el canal digital. La incidencia fue escalada a Wog para su solución.</t>
  </si>
  <si>
    <t>Los asociados reportaron que no podían realizar pagos a través de la Cooperativa Digital debido a que la plataforma no permitía el ingreso, mostrando errores de acceso.</t>
  </si>
  <si>
    <t>Falla técnica en la plataforma Cooperativa Digital administrada por el proveedor Wog, que generó indisponibilidad del canal para los asociados.</t>
  </si>
  <si>
    <t>Imposibilidad de realizar pagos en línea para los asociados. Insatisfacción por la indisponibilidad del canal digital. Requirió escalamiento y seguimiento con el proveedor Wog para la reactivación del servicio.</t>
  </si>
  <si>
    <t>Se realizó un retiro fraudulento de $1.143.000 de la cuenta de ahorro de un asociado fallecido a través de la Cooperativa Digital, utilizando sus credenciales. El fraude fue ejecutado por un tercero inscrito como destinatario de transferencias.</t>
  </si>
  <si>
    <t>El 28 de noviembre de 2022 se realizó un retiro de $1.143.000 desde la cuenta de ahorro voluntario del asociado fallecido Helena Castro de Caicedo a través de la Cooperativa Digital, hacia la cuenta de Carmen Analida Caicedo Castro, quien estaba inscrita como tercero.</t>
  </si>
  <si>
    <t>Suplantación de identidad del asociado fallecido mediante el uso de sus credenciales de acceso a la Cooperativa Digital, posiblemente por un familiar que conocía los datos de acceso.</t>
  </si>
  <si>
    <t>Pérdida de $1.143.000 de los recursos del asociado fallecido. Riesgo legal y reputacional para la Cooperativa. Se requirió trámite jurídico y contacto con los familiares para gestionar la situación.</t>
  </si>
  <si>
    <t>Terceros realizaron transferencias no autorizadas de $1.200.000 desde la cuenta de ahorro del asociado Guillermo, mediante dos retiros sucesivos. El hecho fue reportado al asociado por Coopcentral y confirmado por Febor.</t>
  </si>
  <si>
    <t>El 29 de noviembre, el asociado Guillermo reportó que en la madrugada se realizaron transferencias no autorizadas de su cuenta de ahorros voluntarios por un valor de $1.200.000 en dos retiros, hecho que fue alertado inicialmente por Coopcentral.</t>
  </si>
  <si>
    <t>Acceso no autorizado a los productos del asociado por parte de terceros, quienes realizaron dos retiros sucesivos sin el conocimiento ni consentimiento del titular.</t>
  </si>
  <si>
    <t>Pérdida de $1.200.000 de los recursos del asociado. El saldo restante en la cuenta era de $800.000. Se generó malestar en el asociado y riesgo reputacional para la Cooperativa por la seguridad de sus productos transaccionales.</t>
  </si>
  <si>
    <t>La aseguradora objetó la reclamación del siniestro por el crédito de una asociada fallecida por $65 millones, argumentando que la deudora presentaba una preexistencia médica no declarada al momento de la vinculación.</t>
  </si>
  <si>
    <t>La aseguradora objetó la reclamación del siniestro correspondiente al crédito No. 1243992 por $65 millones de la señora Carmen Valderrama de Borrero (QEPD), quien falleció el 16 de mayo de 2022 tras haber pagado solo 13 de las 64 cuotas pactadas.</t>
  </si>
  <si>
    <t>La aseguradora argumentó que la asociada fallecida presentaba preexistencias médicas no declaradas al momento de la vinculación, lo que dio lugar a la objeción del siniestro.</t>
  </si>
  <si>
    <t>Exposición de Febor a una pérdida de $65 millones por el saldo insoluto del crédito. Se requirió gestión jurídica para controvertir la objeción de la aseguradora y defender el derecho al pago del siniestro.</t>
  </si>
  <si>
    <t>La factura de renovación de la Póliza Multirriesgo fue archivada por un funcionario sin continuar el trámite de aprobación y pago, generando un retraso en la renovación de la póliza y dejando temporalmente sin cobertura aseguradora a la Cooperativa.</t>
  </si>
  <si>
    <t>La factura de renovación de la Póliza Multirriesgo radicada el 17 de noviembre de 2022 fue archivada por el funcionario de gestión documental sin continuar el trámite, lo que suspendió el proceso de aprobación y pago. El error fue detectado el 13 de diciembre.</t>
  </si>
  <si>
    <t>Falla humana de un funcionario recientemente contratado que desconocía el proceso de tramitación de facturas en el sistema de Gestión Documental Orfeo, llevándolo a archivar la factura sin ejecutar los pasos subsiguientes.</t>
  </si>
  <si>
    <t>Retraso de 26 días en el trámite de renovación de la póliza de seguros. Riesgo de desprotección aseguradora para la Cooperativa durante el periodo de interrupción. Se requirió gestión urgente para reactivar el proceso con autorización de la Gerencia.</t>
  </si>
  <si>
    <t>Interrupción del canal PBX y de internet de la Cooperativa durante dos horas por caída del canal de TIGO-UNE, sin esquema de alta disponibilidad activo-activo. Se identificaron además errores en la configuración de los DNS de Febor.</t>
  </si>
  <si>
    <t>Se presentó una interrupción del canal PBX e internet de la Cooperativa por dos horas, originada por la caída del canal de TIGO-UNE, único canal habilitado para la salida de la oficina Centro.</t>
  </si>
  <si>
    <t>Caída del canal de TIGO-UNE, único proveedor habilitado para internet y PBX en la oficina Centro. Ausencia de esquema de alta disponibilidad activo-activo para los canales de internet y errores en la configuración de los DNS.</t>
  </si>
  <si>
    <t>Interrupción del servicio de PBX e internet por dos horas. Imposibilidad de atender llamadas entrantes durante el evento. Se identificaron vulnerabilidades en la infraestructura de conectividad de la Cooperativa.</t>
  </si>
  <si>
    <t>Se realizó una transferencia no autorizada de $1.450.000 desde la cuenta del asociado Darío Goez Ospina a través de la Cooperativa Digital, precedida de una actualización de datos no reconocida por el asociado.</t>
  </si>
  <si>
    <t>El 18 de enero, el asociado Darío Fernando Goez Ospina reportó una transferencia no autorizada de $1.450.000 desde su cuenta de ahorros voluntarios a través de la Cooperativa Digital, hecho que fue descubierto al comunicarse con Febor el 30 de enero.</t>
  </si>
  <si>
    <t>Acceso fraudulento a la Cooperativa Digital del asociado, precedido de una actualización de datos no reconocida por él. La verificación de la transacción fue realizada al número actualizado recientemente, que pertenecía al defraudador.</t>
  </si>
  <si>
    <t>Pérdida de $1.450.000 del asociado. La verificación de seguridad resultó inefectiva al haberse actualizado previamente el número de contacto. Se requirió bloqueo de la Cooperativa Digital y gestión de reintegro.</t>
  </si>
  <si>
    <t>Un error en la parametrización del sistema Wog generó el cálculo incorrecto de intereses en los CDAT, afectando a múltiples asociados. El caso fue descubierto cuando un asociado consultó sus intereses causados y encontró valores inconsistentes.</t>
  </si>
  <si>
    <t>El asociado Diego Vásquez detectó que su CDAT No. 01322000000001624 a 720 días al 7.5% EA mostraba intereses causados de $7.458.296 en lugar de $13.950.000. La revisión total evidenció que el problema afectaba la parametrización de todos los CDAT del sistema.</t>
  </si>
  <si>
    <t>Error en un parámetro del sistema Wog que afectó el cálculo automático de los intereses de los CDAT constituidos por los asociados.</t>
  </si>
  <si>
    <t>Cálculo incorrecto de intereses en los CDAT de múltiples asociados. Generación de desconfianza e incertidumbre en los asociados afectados. Se requirió revisión masiva y corrección del parámetro en el sistema.</t>
  </si>
  <si>
    <t>Terceros accedieron a la Cooperativa Digital de la asociada María Eugenia Serna Caicedo mediante cambio previo de datos de contacto, logrando transferir $2.067.000 de los $7.067.000 intentados, con recuperación parcial de $5.000.000.</t>
  </si>
  <si>
    <t>El 27 de febrero, la asociada María Eugenia Serna Caicedo fue víctima de fraude: terceros que habían ingresado previamente a la Cooperativa Digital para cambiar su número celular y correo electrónico intentaron transferir $7.067.000, logrando ejecutar $2.067.000.</t>
  </si>
  <si>
    <t>Acceso fraudulento a la Cooperativa Digital mediante ingeniería social, donde el defraudador obtuvo las claves de acceso de la asociada. Previamente realizó cambios en los datos de contacto para tomar control de las credenciales.</t>
  </si>
  <si>
    <t>Pérdida neta de $2.067.000 para la asociada. Se recuperaron $5.000.000 debido a un error del defraudador al registrar el número de cuenta. Riesgo reputacional por vulneración de la seguridad en el canal digital.</t>
  </si>
  <si>
    <t>El asociado Jesús Rodríguez fue víctima de atraco con amenaza, siendo obligado a entregar su tarjeta débito y clave. Los delincuentes realizaron 13 retiros de $600.000 por un total de $7.800.000 antes de que pudiera efectuarse el bloqueo.</t>
  </si>
  <si>
    <t>El sábado 14 de marzo, el asociado Jesús Antonio Rodríguez Roa fue víctima de atraco, siendo obligado bajo amenaza a entregar su tarjeta débito y clave, así como su celular bloqueado. Los delincuentes realizaron 13 retiros de $600.000, dejando la cuenta prácticamente vacía.</t>
  </si>
  <si>
    <t>Hurto mediante violencia física (atraco) al asociado. La demora en el bloqueo de la tarjeta se debió al control del celular por parte de los delincuentes, impidiendo al asociado comunicarse oportunamente con Febor.</t>
  </si>
  <si>
    <t>Pérdida de $7.800.000 del asociado por retiros fraudulentos. Imposibilidad de interponer denuncia de forma digital. Trauma psicológico del asociado. Se gestionó el bloqueo y asesoría para la denuncia formal ante la Fiscalía.</t>
  </si>
  <si>
    <t>Un asociado recibió un CDAT con plazo de 1 año en lugar del plazo de 6 meses solicitado, sin obtener corrección oportuna pese a múltiples comunicaciones. La queja fue escalada al Consejo de Administración por falta de respuesta.</t>
  </si>
  <si>
    <t>Un asociado solicitó CDATs a 6 meses e identificó que uno fue creado a 1 año. A pesar de haber reportado la novedad y recibido compromiso de solución, no obtuvo respuesta ni corrección, lo que lo llevó a escalar la queja ante el Consejo de Administración mediante la PQRSF N1461.</t>
  </si>
  <si>
    <t>Error en la creación del producto CDAT con un plazo diferente al solicitado por el asociado. Falta de seguimiento y respuesta oportuna por parte de las áreas responsables al escalamiento del caso.</t>
  </si>
  <si>
    <t>Insatisfacción del asociado y pérdida de confianza en el servicio de la Cooperativa. Escalamiento de la queja al Consejo de Administración. Afectación de la tasa de interés aplicable por el plazo incorrecto del producto.</t>
  </si>
  <si>
    <t>El módulo de impresión de cheques del sistema Wog presentó nuevamente desajuste en el formato, impidiendo la impresión correcta tanto en carta como en A4. El proveedor no ha dado solución definitiva, generando sobrecarga operativa en tesorería.</t>
  </si>
  <si>
    <t>El módulo de impresión de cheques del sistema Wog volvió a presentar desajuste en el formato de impresión, sin que fuera posible obtener una impresión correcta en ningún tamaño de papel, representando una recurrencia de una falla ya reportada anteriormente.</t>
  </si>
  <si>
    <t>Falla recurrente de configuración en el módulo de impresión de cheques de Wog, sin solución definitiva por parte del proveedor. Las soluciones temporales implementadas anteriormente no resolvieron el problema de fondo.</t>
  </si>
  <si>
    <t>Imposibilidad de imprimir cheques correctamente, obligando al área de tesorería a recurrir a procesos manuales. Sobrecarga operativa, riesgo de pérdida de trazabilidad y posibles retrasos en pagos y desembolsos.</t>
  </si>
  <si>
    <t>Un equipo de cómputo enviado desde Cali a Bogotá por mensajería fue hurtado durante el proceso de entrega por parte de Servientrega. La cobertura del seguro fue solo de $1.000.000, muy inferior al valor real del equipo.</t>
  </si>
  <si>
    <t>El portátil de la funcionaria Lina Susana Herrera fue hurtado por Servientrega durante el proceso de entrega en Bogotá, luego de ser enviado desde Cali con la guía 1151920637. La empresa de mensajería confirmó el hurto mediante correo electrónico.</t>
  </si>
  <si>
    <t>Hurto del equipo durante el proceso de transporte por parte de la empresa de mensajería Servientrega. El equipo fue asegurado únicamente por $1.000.000, valor muy inferior al costo real del activo.</t>
  </si>
  <si>
    <t>Pérdida del equipo de cómputo institucional. La indemnización por parte de Servientrega se limitó a $1.000.000. Se gestionó el cambio de credenciales de los sistemas y se garantizó la seguridad de la información gracias al cifrado BitLocker.</t>
  </si>
  <si>
    <t>El sistema Wog mostró el estado de cuenta de un asociado como completamente al día, omitiendo una cuota de aportes pendiente, lo que llevó a la asesora a brindar información incorrecta y casi aperturar un CDAT sin el requisito cumplido.</t>
  </si>
  <si>
    <t>Al intentar aperturar un CDAT al asociado Ernesto Guerrero Segura, la asesora detectó en taquilla que tenía una cuota de aportes pendiente de marzo, información que no reflejaba el estado de cuenta del sistema Wog, el cual mostraba al asociado totalmente al día.</t>
  </si>
  <si>
    <t>Inconsistencia en el sistema Wog que no reflejaba correctamente el estado real de los aportes del asociado en el estado de cuenta. La información errónea fue comunicada previamente al asociado con base en dicho reporte.</t>
  </si>
  <si>
    <t>Riesgo de incumplir la política de requisitos para la apertura de productos. Se brindó información incorrecta al asociado sobre su estado. Se requirió verificación manual adicional para detectar la inconsistencia.</t>
  </si>
  <si>
    <t>El proveedor Contactos y Negocios S.A.S. entregó a 89 asociados morosos cartas de cobro sin sobre y con un modelo desactualizado, exponiendo información confidencial de los deudores y violando el derecho al habeas data.</t>
  </si>
  <si>
    <t>En abril de 2023, el proveedor Contactos y Negocios S.A.S., encargado de visitas domiciliarias de cobro de cartera, entregó 89 cartas con el modelo incorrecto del mes y sin sobre cerrado en los lugares de residencia y/o trabajo de los asociados morosos.</t>
  </si>
  <si>
    <t>Incumplimiento del proveedor en las instrucciones de entrega de correspondencia, al no usar el modelo vigente y al distribuir las cartas sin sobre cerrado, exponiendo información confidencial de los asociados.</t>
  </si>
  <si>
    <t>Violación al derecho de habeas data de 89 asociados morosos. Riesgo legal para Febor por exposición de información financiera confidencial. Afectación reputacional y posibles reclamaciones por incumplimiento normativo en protección de datos.</t>
  </si>
  <si>
    <t>Se realizó un doble cobro del SOAT al asociado Raúl Eduardo Cañas, ya que pese a haber pagado en caja, el sistema realizó también un descuento automático de su cuenta de ahorros, evidenciando una falla en la conciliación entre la intermediaria de seguros y el área contable.</t>
  </si>
  <si>
    <t>Al asociado Raúl Eduardo Cañas de Lima se le realizó un descuento automático de su cuenta de ahorros voluntarios por el pago de un SOAT que ya había cancelado en caja el 2 de mayo, generando un doble cobro.</t>
  </si>
  <si>
    <t>Falla en los procedimientos internos de conciliación entre la intermediaria de seguros Yolanda Buitrago y el área contable de Febor, quienes no coordinaron oportunamente el registro del pago en efectivo antes de ejecutar el débito automático.</t>
  </si>
  <si>
    <t>Cobro doble al asociado por el valor del SOAT. Insatisfacción del asociado e inconformidad con el servicio. Necesidad de reproceso y reintegro del valor cobrado indebidamente. Evidencia de debilidades en el proceso de conciliación de seguros.</t>
  </si>
  <si>
    <t>Se enviaron mensajes de texto con información sobre compromisos de deuda a números celulares incorrectos, por error en la configuración de la base de datos de afiliados, exponiendo información privada de los asociados a terceros.</t>
  </si>
  <si>
    <t>Se enviaron mensajes de texto con detalles sobre el estado de compromisos de deuda de los asociados a números celulares que no correspondían a los destinatarios previstos.</t>
  </si>
  <si>
    <t>La base de datos de afiliados quedó incorrectamente configurada por la persona encargada de su actualización mensual, generando que los mensajes fueran enviados a números equivocados.</t>
  </si>
  <si>
    <t>Exposición de información financiera privada de asociados a terceros no autorizados. Riesgo de incumplimiento normativo en protección de datos. Necesidad de revisar el proceso de actualización y control de la base de datos de afiliados.</t>
  </si>
  <si>
    <t>El portátil de uso laboral del jefe jurídico fue hurtado durante un atraco a mano armada en la vía pública al salir de su residencia, exponiendo potencialmente información institucional confidencial.</t>
  </si>
  <si>
    <t>El funcionario Andrés Forero, jefe jurídico, fue víctima de atraco en el barrio Hayuelos de Bogotá cuando salía de su residencia, siendo robada la maleta que contenía su portátil de uso laboral.</t>
  </si>
  <si>
    <t>Hurto mediante violencia física (atraco) en la vía pública. El equipo de trabajo era transportado fuera de la oficina en la maleta del funcionario.</t>
  </si>
  <si>
    <t>Pérdida del equipo de cómputo institucional con posible exposición de información confidencial. Se gestionó la asignación de un equipo de reemplazo, la restauración de accesos desde backup y la reclamación ante la aseguradora por cobertura de hurto.</t>
  </si>
  <si>
    <t>Terceros realizaron una transferencia fraudulenta de $1.470.000 desde la cuenta del asociado hacia una cuenta bancaria externa creada fraudulentamente a su nombre, sin la autorización ni el conocimiento del titular.</t>
  </si>
  <si>
    <t>El 19 de agosto de 2023 se realizó una transferencia no autorizada de $1.470.000 desde la cuenta de ahorros voluntarios del asociado hacia una cuenta del Banco Caja Social abierta fraudulentamente a su nombre el 15 de agosto.</t>
  </si>
  <si>
    <t>Acceso no autorizado a los sistemas transaccionales del asociado por parte de terceros, quienes crearon una cuenta bancaria fraudulenta a nombre del asociado para recibir la transferencia sin que fuera fácilmente detectada.</t>
  </si>
  <si>
    <t>Pérdida de $1.470.000 del asociado. Cuenta destino calificada como fraudulenta por el banco receptor. Se requirió investigación interna para identificar el origen del acceso y determinar responsabilidades en la autorización de la operación.</t>
  </si>
  <si>
    <t>Actividades de mantenimiento realizadas por el área de informática sin planificación adecuada generaron la caída del sitio web de Febor, afectando su disponibilidad y acceso para los asociados y el público en general.</t>
  </si>
  <si>
    <t>El sitio web de Febor presentó errores e indisponibilidad como consecuencia de actividades de mejora de seguridad realizadas por la Dirección de Informática, que implicaron un cambio de IP no planificado que tardó más de lo estimado.</t>
  </si>
  <si>
    <t>Cambio de configuración de seguridad (proxy y cambio de IP) realizado durante horario laboral sin planificación de contingencia ni estimación adecuada del tiempo requerido, generando una interrupción no prevista del sitio web.</t>
  </si>
  <si>
    <t>Caída del sitio web de Febor durante un periodo extendido. Afectación en el acceso de asociados y público a la información institucional. Se evidenció la necesidad de planificar con antelación los cambios de infraestructura.</t>
  </si>
  <si>
    <t>La actualización de versión del sistema Wog el 26 de noviembre generó una irregularidad que desactivó cupos de créditos rotativos de varios asociados que ya habían realizado el pago total de su obligación.</t>
  </si>
  <si>
    <t>Tras la actualización de versión de Wog del 26 de noviembre, se detectó que los cupos de créditos rotativos de varios asociados que habían completado el pago de su obligación fueron cancelados incorrectamente.</t>
  </si>
  <si>
    <t>Falla en la actualización de versión del sistema Wog que generó una inconsistencia en los cupos de los créditos rotativos, desactivándolos aun cuando los asociados habían cumplido sus obligaciones.</t>
  </si>
  <si>
    <t>Inconformidad de asociados que no podían acceder a sus cupos de crédito rotativo. Se requirió reportar la incidencia 61118 a Wog y gestionar la activación urgente de los productos afectados. Se evidenció la necesidad de pruebas de funcionalidad tras actualizaciones.</t>
  </si>
  <si>
    <t>La App de Febor y la Cooperativa Digital presentaron errores simultáneos que impedían visualizar algunos productos y realizar transacciones, afectando la experiencia de los asociados y la operación.</t>
  </si>
  <si>
    <t>Se reportaron errores en la App de Febor y la Cooperativa Digital que impedían ver algunos productos y mostraban avisos de error al intentar realizar transacciones, incluyendo la inscripción y ejecución de transferencias a terceros.</t>
  </si>
  <si>
    <t>Falla técnica en las plataformas digitales, posiblemente vinculada al consumo de la plataforma BI, que afectó simultáneamente la App y la Cooperativa Digital administradas por el proveedor Wog.</t>
  </si>
  <si>
    <t>Interrupción en la prestación del servicio transaccional digital. Imposibilidad de realizar transacciones por parte de los asociados. Reputación afectada por la indisponibilidad de los canales digitales.</t>
  </si>
  <si>
    <t>Se admitió como nuevo asociado a una persona que tenía deudas morosas previas no saldadas con la Cooperativa, por omisión de controles en la verificación del historial en los sistemas internos durante el proceso de vinculación.</t>
  </si>
  <si>
    <t>Se realizó la admisión del señor Alfonso Serrano Parra como nuevo asociado, sin detectar que ya había tenido una relación previa con Febor como deudor moroso sin cobro efectivo, debido a una verificación incompleta.</t>
  </si>
  <si>
    <t>El analista responsable de la admisión verificó los requisitos únicamente en el sistema Orfeo, sin consultar los registros históricos de morosidad en otros sistemas disponibles, omitiendo el control completo requerido.</t>
  </si>
  <si>
    <t>Admisión de un asociado con historial de mora no saldada. Riesgo crediticio y de cartera para la Cooperativa. Evidencia de debilidades en el proceso de verificación de requisitos de admisión de asociados.</t>
  </si>
  <si>
    <t>Se distribuyeron calendarios institucionales 2024 con defectos de calidad provenientes del proveedor, sin que el área responsable los detectara previamente, afectando la imagen de la Cooperativa.</t>
  </si>
  <si>
    <t>Se distribuyeron los calendarios institucionales 2024, tanto de escritorio como de pared, los cuales presentaban defectos de calidad provenientes del proveedor. Los defectos fueron detectados por integrantes del Consejo y no por el área responsable de la recepción.</t>
  </si>
  <si>
    <t>El proceso de verificación de calidad del producto recibido fue insuficiente, con una muestra de revisión mínima que no permitió detectar los defectos generalizados en los calendarios antes de su distribución.</t>
  </si>
  <si>
    <t>Distribución de material institucional defectuoso afectando la imagen de la Cooperativa. Necesidad de reemplazar los calendarios a cargo del proveedor. Evidencia de debilidades en el proceso de control de calidad en la recepción de suministros.</t>
  </si>
  <si>
    <t>Se identificaron casos recurrentes de registro de CDAT en el sistema con fechas posteriores al mes de solicitud, lo que genera afectación en la tasa de interés aplicada e incumplimiento de políticas internas aprobadas por el Consejo.</t>
  </si>
  <si>
    <t>Durante los procesos de auditoría mensual de control interno, se identificaron casos en los que los CDAT fueron registrados en el sistema en un mes diferente al de su solicitud, especialmente cuando se solicitaban a final de mes.</t>
  </si>
  <si>
    <t>Los CDAT solicitados a finales de mes eran creados en el sistema a principios del mes siguiente, generando una diferencia entre la fecha de solicitud y la fecha de registro que afecta la tasa de interés vigente.</t>
  </si>
  <si>
    <t>Afectación de la tasa de interés reconocida a los asociados por sus depósitos. Incumplimiento de las políticas internas de creación de productos bajo condiciones aprobadas por el Consejo de Administración. Riesgo de reclamaciones por parte de los asociados afectados.</t>
  </si>
  <si>
    <t>Se identificaron dos declaraciones de origen de fondos con presuntas falsificaciones de firma y huella en operaciones en efectivo, realizadas en caja por dos asociados los días 6 y 9 de febrero de 2024.</t>
  </si>
  <si>
    <t>Durante la verificación de documentos de origen de fondos en operaciones en efectivo, se detectaron dos declaraciones con aparente falsificación de firma y huella, con indicios de autenticaciones cortadas y pegadas de otros documentos, correspondientes a dos asociados atendidos en caja.</t>
  </si>
  <si>
    <t>Posible falsificación de firma y huella por parte de los asociados en las declaraciones de origen de fondos, sin que la funcionaria de caja detectara las inconsistencias durante la atención presencial.</t>
  </si>
  <si>
    <t>Riesgo de incumplimiento normativo en procesos de prevención de lavado de activos (LAFT). Exposición legal y reputacional para la Cooperativa. El caso fue expuesto al equipo directivo para la toma de acciones pertinentes.</t>
  </si>
  <si>
    <t>La instrucción enviada por el área jurídica al área de operaciones para el proceso de cruce de cuentas en la exclusión de 26 asociados fue incompleta, generando una aplicación contable incorrecta que requirió reproceso.</t>
  </si>
  <si>
    <t>El área jurídica envió instrucciones incompletas al área de operaciones para ejecutar el cruce de cuentas de aportes y DAES de 26 asociados cuya exclusión fue aprobada el 20 de marzo de 2024, omitiendo la condición de condonar intereses y reducir capital.</t>
  </si>
  <si>
    <t>La instrucción del área jurídica al área de operaciones no incluyó de forma completa las condiciones aprobadas por el Consejo para la exclusión, generando una aplicación contable incorrecta.</t>
  </si>
  <si>
    <t>Necesidad de reprocesar la aplicación contable de los saldos de los 26 asociados para el cierre de abril de 2024. Riesgo de errores en los estados financieros y en el reconocimiento de las exclusiones aprobadas.</t>
  </si>
  <si>
    <t>Una funcionaria modificó la fecha del certificado de pensión de un asociado para facilitar el proceso de crédito, constituyendo un caso de fraude interno por falsificación documental, detectado en el comité de auditoría.</t>
  </si>
  <si>
    <t>La funcionaria Alejandra Rodríguez modificó la fecha del certificado de pensión del asociado José Agustín Martínez Cristancho en el proceso de crédito, alterando el documento para incluir la nómina de enero de 2024, sin registrar el documento original en el sistema.</t>
  </si>
  <si>
    <t>Decisión unilateral de la funcionaria de modificar un documento oficial para facilitar el trámite de crédito del asociado, sin seguir el proceso correcto de solicitud del documento original y sin autorización de sus superiores.</t>
  </si>
  <si>
    <t>Fraude interno por falsificación de documento oficial. Riesgo de pérdida crediticia por vinculación de un asociado con documentos alterados. Proceso disciplinario y legal contra la funcionaria. Riesgo reputacional para la Cooperativa.</t>
  </si>
  <si>
    <t>Dos consejeros de Febor fueron víctimas de fraude externo por robo y suplantación de identidad a través de canales transaccionales digitales, resultando en pérdidas por $2.100.000 y $27.000.000 respectivamente.</t>
  </si>
  <si>
    <t>Entre el 30 de mayo y el 7 de junio de 2024, dos consejeros de Febor, María Elvira Molano ($2.100.000) y Jaime Albeiro Martínez ($27.000.000), fueron víctimas de fraude externo mediante robo y suplantación de identidad por medios transaccionales digitales.</t>
  </si>
  <si>
    <t>Acceso fraudulento a las cuentas de los consejeros a través de los canales transaccionales digitales de la Cooperativa, mediante técnicas de suplantación de identidad por parte de terceros.</t>
  </si>
  <si>
    <t>Pérdida total de $29.100.000 entre los dos casos. Afectación directa a miembros del Consejo de Administración. Riesgo reputacional y de confianza en los canales digitales de la Cooperativa.</t>
  </si>
  <si>
    <t>Terceros suplantaron al asociado Fernando Arciniegas en la Cooperativa Digital, primero intentando transferir a cuenta Nequi y luego creando una cuenta Daviplata a su nombre para ejecutar una transferencia exitosa, aprovechando un proceso de desbloqueo mal ejecutado.</t>
  </si>
  <si>
    <t>Terceros intentaron y lograron transferir dinero desde la cuenta del asociado Fernando Arciniegas, primero a una cuenta Nequi (bloqueada) y luego a una cuenta Daviplata creada fraudulentamente a su nombre, aprovechando el acceso al correo del asociado.</t>
  </si>
  <si>
    <t>La funcionaria Erika realizó el desbloqueo de contraseña de la Cooperativa Digital del asociado sin asignar una nueva clave. El suplantador, que ya tenía acceso al correo del asociado, pudo ingresar y ejecutar las transferencias.</t>
  </si>
  <si>
    <t>Pérdida económica del asociado por la transferencia exitosa a la cuenta Daviplata fraudulenta. Evidencia de fallas en el proceso de desbloqueo de contraseñas de la Cooperativa Digital. Riesgo reputacional por vulneración de la seguridad en el canal digital.</t>
  </si>
  <si>
    <t>El 31 de julio de 2024 se procesaron incorrectamente 153 pagos, incluyendo 100 aplicaciones duplicadas de DAES a un mismo asociado, originadas por errores en el manejo manual de la plantilla de pagos.</t>
  </si>
  <si>
    <t>El 31 de julio de 2024 se procesaron erróneamente 153 pagos, incluyendo 100 aplicaciones de pago de DAES duplicadas para un mismo asociado, originadas por errores en la manipulación manual de la plantilla de pagos.</t>
  </si>
  <si>
    <t>Error humano en el manejo manual de la plantilla de pagos utilizada habitualmente para la aplicación de pagos de DAES, que no cuenta con controles automatizados para prevenir duplicidades.</t>
  </si>
  <si>
    <t>Procesamiento incorrecto de 153 pagos. Necesidad de reversar todas las operaciones afectadas. Sobrecarga operativa para el equipo de operaciones. Se evidenció la necesidad de automatizar el proceso de aplicación de pagos.</t>
  </si>
  <si>
    <t>En julio y agosto de 2024 se registraron casos de doble aplicación en pagos de tarjeta de crédito por fallas entre Wog y ASNET, afectando a 24 asociados en julio por $7.568.355 y casos adicionales en agosto.</t>
  </si>
  <si>
    <t>El 9 de julio se registraron 24 casos de doble aplicación en pagos de tarjeta de crédito por $7.568.355, causados por fallas entre los sistemas Wog y ASNET. En agosto se reportaron nuevos casos de la misma naturaleza.</t>
  </si>
  <si>
    <t>Fallas en la comunicación entre los sistemas Wog y ASNET que generaron la aplicación duplicada de pagos de tarjeta de crédito.</t>
  </si>
  <si>
    <t>Doble abono en las cuentas de 24 asociados en julio. La Cooperativa asumió el costo de los casos menores ($156.118 en 13 asociados) y gestionó la devolución con los restantes. Riesgo de pérdida económica y necesidad de corrección manual de los registros.</t>
  </si>
  <si>
    <t>La asociada Ingrid Frederick Obregón no obtuvo respuesta oportuna a su solicitud de endoso de póliza de vida radicada en abril de 2024, lo que la llevó a registrar una queja formal ante la Cooperativa por falta de gestión.</t>
  </si>
  <si>
    <t>La asociada Ingrid Frederick Obregón radicó en abril de 2024 una solicitud de endoso de póliza de vida deudor sobre su crédito, sin recibir respuesta ni solución oportuna, lo que la llevó a registrar una queja formal por falta de atención.</t>
  </si>
  <si>
    <t>Falta de seguimiento y gestión oportuna por parte de las áreas responsables (jurídica y de seguros) ante la solicitud de endoso de la póliza, generando demoras que superaron los tiempos de respuesta esperados.</t>
  </si>
  <si>
    <t>Insatisfacción de la asociada y pérdida de confianza en el servicio. Radicación de queja formal. Seguimiento de cobros de cuotas sin el ajuste del endoso, afectando la situación financiera del crédito de la asociada.</t>
  </si>
  <si>
    <t>El 22 de agosto de 2024 se suspendió el proceso de análisis de crédito por un error en el cálculo de la capacidad de pago, originado por discrepancias en la retención en la fuente, afectando cuatro casos de nómina.</t>
  </si>
  <si>
    <t>El 22 de agosto de 2024 se detectó un error en el cálculo de capacidad de pago para créditos con descuento por nómina en cuatro casos, por discrepancias entre la retención en la fuente calculada por el modelo y la reportada en los desprendibles, lo que llevó a suspender el análisis de crédito.</t>
  </si>
  <si>
    <t>Discrepancia entre la retención en la fuente calculada por el modelo interno de capacidad de pago y la reportada en los desprendibles de pago de los asociados afectados, generando imprecisiones en la evaluación crediticia.</t>
  </si>
  <si>
    <t>Suspensión temporal del proceso de análisis de crédito. Retraso en la aprobación de créditos en espera. Falta de un plan de contingencia activo para dar continuidad al proceso durante la corrección del error.</t>
  </si>
  <si>
    <t>Una falla en el proceso de renovación automática de CDAT el 12 de agosto de 2024 afectó a 72 títulos con vencimiento entre el 1 y el 11 de agosto, los cuales quedaron registrados con fecha de renovación incorrecta, generando afectación en el pago de intereses.</t>
  </si>
  <si>
    <t>El 12 de agosto de 2024 se detectó que 72 CDAT con vencimiento entre el 1 y el 11 de agosto no fueron renovados automáticamente, requiriendo renovación manual y quedando registrados con fecha de renovación del 14 de agosto en lugar de la fecha originalmente pactada.</t>
  </si>
  <si>
    <t>Falla en el proceso de renovación automática de CDAT en el sistema, cuyo origen no fue completamente esclarecido, generando que un grupo de títulos no fuera procesado en las fechas correspondientes.</t>
  </si>
  <si>
    <t>Reproceso en el pago de intereses del mes para 72 CDAT. Afectación de las condiciones originalmente pactadas con los asociados al registrar fechas de renovación incorrectas. Necesidad de gestión adicional con el proveedor para la corrección y formalización de las incidencias.</t>
  </si>
  <si>
    <t>Un error de configuración en el sistema generó la liquidación anticipada de 11 ahorros programados, incluyendo el del asociado Rodrigo Alzate, cuyo ahorro fue liquidado un mes antes de la fecha de vencimiento pactada.</t>
  </si>
  <si>
    <t>El 27 de agosto de 2024 el asociado Rodrigo Alzate reportó la liquidación anticipada de su ahorro programado No. 01424000000003852, originalmente pactado para retiro el 23 de septiembre. La revisión evidenció que otros 10 ahorros programados presentaban la misma situación.</t>
  </si>
  <si>
    <t>Error en la configuración del sistema que programó incorrectamente el plan de pagos de los ahorros programados afectados, generando su liquidación antes de la fecha de vencimiento pactada.</t>
  </si>
  <si>
    <t>11 asociados vieron liquidados anticipadamente sus ahorros programados. Riesgo de incumplimiento de las condiciones pactadas con los asociados. Se formalizó la incidencia 64672 ante el proveedor para la corrección y el reproceso de los productos afectados.</t>
  </si>
  <si>
    <t>Al cambiar de condición de empleado a pensionado, el servicio funerario de cortesía de Febor no fue reactivado para el asociado Fabián Díaz, lo que le impidió acceder oportunamente al servicio tras el fallecimiento de su madre.</t>
  </si>
  <si>
    <t>El 22 de septiembre, el asociado Fabián Díaz Urrea reportó que no pudo acceder oportunamente al servicio funerario de Coorserpark para atender el fallecimiento de su madre, al no encontrar activo el beneficio en su perfil.</t>
  </si>
  <si>
    <t>Tras el cambio de condición del asociado de empleado a pensionado, no se realizó el seguimiento necesario para reactivar el servicio funerario de cortesía que ofrece Febor, por falta de controles entre las áreas responsables de gestionar la transición de beneficios.</t>
  </si>
  <si>
    <t>El asociado no pudo acceder oportunamente al servicio funerario para gestionar la velación y trámites del fallecimiento de su madre. Insatisfacción y malestar del asociado. Daño a la imagen de la Cooperativa por incumplimiento del beneficio.</t>
  </si>
  <si>
    <t>Se enviaron mensajes de texto publicitarios de preaprobación de tarjetas de crédito a tres asociados que habían solicitado expresamente no recibir este tipo de comunicaciones, por omisión del filtro de exclusión en la base de datos.</t>
  </si>
  <si>
    <t>En agosto, durante el envío de mensajes de texto publicitarios sobre preaprobación de tarjetas de crédito, se incluyó a tres asociados que habían solicitado previamente ser excluidos de este tipo de comunicaciones.</t>
  </si>
  <si>
    <t>Omisión en el proceso de filtrado de la base de datos por parte de la Jefatura de Comunicaciones, al asumir erróneamente que la base ya contenía la exclusión de estos asociados sin verificarlo.</t>
  </si>
  <si>
    <t>Vulneración de la voluntad de tres asociados de no recibir publicidad. Riesgo de incumplimiento normativo en protección de datos y respeto a solicitudes de exclusión de comunicaciones comerciales.</t>
  </si>
  <si>
    <t>Múltiples asociados mayores con poca actividad reciente fueron víctimas de transferencias no autorizadas a través de la Cooperativa Digital, en un posible esquema de fraude organizado que utilizó como intermediario la cuenta de otro asociado.</t>
  </si>
  <si>
    <t>Dos asociados, Germán Molano y Carlos Sánchez, reportaron transferencias no autorizadas por la Cooperativa Digital hacia la cuenta del asociado Hernando Bahamón, quien a su vez transfirió los recursos a cuentas externas de terceros en un posible esquema de fraude organizado.</t>
  </si>
  <si>
    <t>Acceso fraudulento a las cuentas de asociados mayores con poca actividad reciente, posiblemente por compromiso de credenciales, permitiendo a los defraudadores operar mediante una cuenta intermediaria para dificultar la trazabilidad.</t>
  </si>
  <si>
    <t>Pérdida económica para los asociados afectados por las transferencias no autorizadas. Riesgo reputacional para la Cooperativa por vulneración de la seguridad en el canal digital. Se requirió investigación y gestión jurídica para la recuperación de los fondos.</t>
  </si>
  <si>
    <t>Múltiples solicitudes de auxilio educativo y de solidaridad no fueron incluidas oportunamente en los listados de evaluación de los comités correspondientes por errores y omisiones de las funcionarias responsables de recibirlas y procesarlas.</t>
  </si>
  <si>
    <t>En 2024 se presentaron múltiples casos en los que asociados que radicaron solicitudes de auxilio educativo y de solidaridad no fueron incluidos en los listados de los comités de evaluación, quedando por fuera del proceso de aprobación del periodo.</t>
  </si>
  <si>
    <t>Errores y omisiones humanas de las funcionarias responsables de recibir y procesar las solicitudes, quienes no incluyeron oportunamente las peticiones en los listados de evaluación de los comités.</t>
  </si>
  <si>
    <t>Asociados que cumplían requisitos no recibieron sus auxilios en el periodo correspondiente. Insatisfacción y afectación económica de los asociados perjudicados. Riesgo de incumplimiento de los beneficios ofrecidos por la Cooperativa.</t>
  </si>
  <si>
    <t>La nómina electrónica de noviembre de 2024 fue reportada ante la DIAN con incumplimiento del plazo legal, y la funcionaria encargada informó erróneamente a su superior que ya había sido enviada, lo que impidió tomar acciones correctivas oportunas.</t>
  </si>
  <si>
    <t>La nómina electrónica de noviembre de 2024 fue presentada ante la DIAN el 3 de enero de 2025, incumpliendo el plazo legal del 10 de diciembre de 2024. Adicionalmente, la funcionaria encargada informó falsamente a su jefe el 16 de diciembre que ya había sido enviada.</t>
  </si>
  <si>
    <t>Saturación de actividades adicionales durante el mes que llevó a la funcionaria a incumplir el plazo de reporte. El reporte erróneo dado a su superior impidió la detección y corrección oportuna del incumplimiento.</t>
  </si>
  <si>
    <t>Se realizó un descuento indebido de $200.000 adicionales en la nómina del funcionario Jasson Cepeda por un error en la fórmula del archivo Excel utilizado para el cálculo de pagos a Confiar, evidenciando la fragilidad de los procesos manuales.</t>
  </si>
  <si>
    <t>El 30 de diciembre de 2024, se identificó que al funcionario Jasson Cepeda se le descontaron $1.070.580 en lugar de los $870.580 autorizados para abono a Cooperativa Confiar, generando un cobro indebido de $200.000.</t>
  </si>
  <si>
    <t>Error en la fórmula del archivo Excel utilizado para calcular los pagos a Confiar, donde la suma total quedó mal formulada y la funcionaria no detectó la inconsistencia antes de ejecutar el pago.</t>
  </si>
  <si>
    <t>El 16 de febrero de 2025 se presentó indisponibilidad en los canales transaccionales digitales de la Cooperativa, con fallas en CoopDigital y en la App Febor, afectando la autenticación y los pagos por convenio de recaudo.</t>
  </si>
  <si>
    <t>El 16 de febrero de 2025 los canales digitales de la Cooperativa presentaron fallas: CoopDigital se congelaba y no enviaba el código OTP, y la App Febor tenía inoperativa la opción de pago por convenio de recaudo, aunque sí funcionaban los pagos individuales por PSE.</t>
  </si>
  <si>
    <t>Falla técnica en los canales transaccionales digitales, probablemente asociada a la infraestructura del proveedor. Adicionalmente, se brindó información incorrecta a los asociados sobre los tiempos de procesamiento de pagos por PSE.</t>
  </si>
  <si>
    <t>La nueva versión de la App de Febor fue lanzada anticipadamente sin comunicación previa a usuarios ni asesores, generando confusión y dificultades en la migración durante un periodo de fallas en los canales digitales.</t>
  </si>
  <si>
    <t>El 21 de febrero, en medio de las fallas en los canales digitales, se lanzó anticipadamente la nueva versión de la App de Febor, requiriendo que los usuarios descargaran una nueva aplicación, sin que esto hubiera sido comunicado previamente.</t>
  </si>
  <si>
    <t>La Dirección de TI gestionó la liberación anticipada de la nueva versión con Wog para aprovechar la funcionalidad de pagos. La implementación se realizó sin comunicación previa a los usuarios ni capacitación a los asesores comerciales.</t>
  </si>
  <si>
    <t>Un error humano en el ingreso de valores en la plataforma AvalPayCenter generó un pago de $216.089.791 en lugar de $2.160.897 en la tarjeta de crédito del asociado Yuber Cetina, durante un proceso de compra de cartera por PSE.</t>
  </si>
  <si>
    <t>El 26 de febrero se registró un pago errado en la tarjeta de crédito del asociado Yuber Cetina al realizar una compra de cartera por PSE: en lugar de pagar $2.160.897,91 se registró un pago de $216.089.791 por error en el ingreso de puntos y decimales en la plataforma AvalPayCenter.</t>
  </si>
  <si>
    <t>Error humano al digitar el valor del pago en AvalPayCenter, plataforma que solo acepta números enteros. Al ingresar la cifra con puntos y decimales, el sistema incrementó automáticamente dos dígitos adicionales al valor.</t>
  </si>
  <si>
    <t>Se enviaron masivamente 351 mensajes con valores de devolución erróneos y 1.932 mensajes de alerta de devolución sin que correspondiera devolución alguna, por manipulación incorrecta de un archivo Excel con fórmulas vinculadas.</t>
  </si>
  <si>
    <t>El área de Operaciones envió masivamente 351 mensajes con valores de devolución incorrectos y 1.932 mensajes con alertas de devolución sin que hubiera devolución real, generando confusión entre los asociados incluyendo consejeros.</t>
  </si>
  <si>
    <t>El analista modificó un archivo Excel con vínculos y fórmulas activas generado por la jefe de operaciones, realizando ajustes que afectaron los valores calculados sin percatarse de que las fórmulas quedaron desvinculadas e incorrectas.</t>
  </si>
  <si>
    <t>Fallas técnicas en el portal de Coopcentral y deficiencias en la coordinación entre las áreas de Tesorería y Operaciones generaron la duplicación de lotes de transferencia, resultando en un giro duplicado por aproximadamente $28 millones.</t>
  </si>
  <si>
    <t>El 12 de junio de 2025 fallas técnicas en el portal de Coopcentral impidieron la carga correcta de lotes de transferencia. Al realizar cargas paralelas para garantizar continuidad, se duplicaron varios lotes, siendo aprobado y girado uno por aproximadamente $28 millones.</t>
  </si>
  <si>
    <t>Fallas en el portal bancario de Coopcentral combinadas con deficiencias en la comunicación y coordinación entre las áreas de Tesorería y Operaciones, que realizaron cargas paralelas sin verificar la duplicidad antes de aprobar los giros.</t>
  </si>
  <si>
    <t>Se identificaron 622 cuentas DAES sin apertura de cuotas para los meses de junio y julio de 2025, lo que impedía la aplicación de pagos y requería ajustes manuales en el sistema como solución provisional.</t>
  </si>
  <si>
    <t>Durante el proceso de aplicación de pagos DAES, se detectó que 622 cuentas no tenían aperturadas las cuotas de junio y julio de 2025, impidiendo la correcta aplicación de los pagos recibidos.</t>
  </si>
  <si>
    <t>Falla en el sistema que impidió la apertura automática de las cuotas correspondientes a junio y julio en 622 cuentas DAES, sin que se identificara un patrón común entre los casos afectados.</t>
  </si>
  <si>
    <t>Imposibilidad de aplicar correctamente los pagos en 622 cuentas. Necesidad de realizar ajustes manuales en el sistema. Sobrecarga operativa y riesgo de errores en el procesamiento de pagos. Se escaló la incidencia al proveedor para su corrección masiva.</t>
  </si>
  <si>
    <t>El 21 de julio de 2025 se recibieron múltiples reportes de asociados con retiros no autorizados realizados mediante la funcionalidad de retiro sin tarjeta de la App de Febor.</t>
  </si>
  <si>
    <t>El 26 de agosto de 2025 se identificaron inconsistencias en la conciliación con Visionamos: 104 operaciones del 23 de agosto fueron compensadas pero no reflejadas en el Core WOG, afectando $29.398.716. Se recuperó la mayoría, quedando pendiente $410.708 de 4 asociados.</t>
  </si>
  <si>
    <t>El 26 de agosto de 2025, durante la conciliación de operaciones del fin de semana con Visionamos, se detectó que 104 transacciones del 23 de agosto aparecían compensadas pero no estaban debitadas en los ahorros a la vista del Core WOG.</t>
  </si>
  <si>
    <t>Inconsistencia entre los registros del switch de Enpacto y el Core WOG, donde las transacciones autorizadas por Enpacto el 23 de agosto no fueron debidamente reflejadas en los movimientos de ahorro del sistema.</t>
  </si>
  <si>
    <t>104 asociados con operaciones no debitadas por $29.398.716. Se gestionó recuperación con 100 asociados. Saldo pendiente por recuperar de $410.708 de 4 asociados. Riesgo operativo y de pérdida económica residual.</t>
  </si>
  <si>
    <t>El 31 de octubre, el banco reportó el cobro de $217 millones en débitos automáticos (vs. $239 millones programados) con resultados sospechosos, incluyendo débitos exitosos a asociados con más de 60 días de mora que históricamente eran rechazados, evidenciando posibles irregularidades en el proceso.</t>
  </si>
  <si>
    <t>El 31 de octubre se cargó el archivo de débitos automáticos al banco, reportando el cobro de $217 millones versus $239 millones programados. Se detectaron inconsistencias graves: débitos exitosos en asociados con más de 60 días de mora que normalmente eran rechazados.</t>
  </si>
  <si>
    <t>Inconsistencias en el proceso de cobro de débitos automáticos con el banco, donde se aprobaron cobros en cuentas que históricamente eran rechazadas, sin que el sistema o el analista detectaran la anomalía antes de procesar el archivo.</t>
  </si>
  <si>
    <t>Diferencia de $22 millones entre los montos programados y cobrados. Resultados inconsistentes con el comportamiento histórico del proceso. Riesgo operativo y financiero por posibles cobros indebidos o irregularidades en el sistema bancario.</t>
  </si>
  <si>
    <t>La analista Alejandra Villamil cometió un error al construir la plantilla de devolución de comisiones en Excel, generando valores incorrectos que fueron cargados masivamente en WOG, afectando las devoluciones del período.</t>
  </si>
  <si>
    <t>Durante el proceso semanal de compensación de comisiones por retiros con tarjeta débito, la analista Alejandra Villamil construyó incorrectamente la plantilla Excel de cargue masivo en WOG, generando valores de devolución erróneos.</t>
  </si>
  <si>
    <t>Error en la construcción de la plantilla base en Excel con fórmulas para calcular las devoluciones, lo que generó valores incorrectos en la plantilla de cargue masivo sin que fuera detectado antes de su procesamiento.</t>
  </si>
  <si>
    <t>Cargue masivo de valores de devolución incorrectos en WOG. Afectación en las cuentas de los asociados con devoluciones incorrectas. Necesidad de reversar y reprocesar las operaciones afectadas.</t>
  </si>
  <si>
    <t>La aplicación Zulu presentó fallas que impidieron la atención de llamadas entrantes en múltiples sedes durante varios días, evidenciando intermitencias desde la implementación de la aplicación Softphone.</t>
  </si>
  <si>
    <t>El 29 de septiembre la aplicación Zulu dejó de funcionar en múltiples sedes, impidiendo contestar las llamadas entrantes desde las 9:30 a.m. Las fallas se extendieron a lo largo del día y al día siguiente en la sede Centro, con restablecimiento parcial mediante teléfono físico.</t>
  </si>
  <si>
    <t>Fallas técnicas en la aplicación Zulu/Softphone implementada para la gestión de llamadas, que ha presentado intermitencias recurrentes desde su implementación en la Cooperativa.</t>
  </si>
  <si>
    <t>Imposibilidad de atender llamadas entrantes en múltiples sedes durante varias horas y días. Insatisfacción de asociados que no pudieron ser atendidos. Riesgo operativo por dependencia de un canal de atención con fallas recurrentes.</t>
  </si>
  <si>
    <t>El 6 de noviembre de 2025 se procesó un desembolso duplicado del crédito del asociado Víctor Arce por $41 millones, y en la misma semana se registró un segundo caso similar, por falta de verificación entre las áreas de Operaciones y Tesorería.</t>
  </si>
  <si>
    <t>El 6 de noviembre de 2025 el área de Operaciones realizó un nuevo cargue del crédito del asociado Víctor Arce, generando un desembolso duplicado de $41 millones, cuyo primer giro había sido realizado el 4 de noviembre por Tesorería. En la misma semana se registró un segundo caso similar.</t>
  </si>
  <si>
    <t>Falta de comunicación y verificación entre las áreas de Operaciones y Tesorería sobre el estado de los desembolsos, generando que el mismo crédito fuera procesado dos veces sin detección oportuna.</t>
  </si>
  <si>
    <t>Desembolso duplicado de $41 millones para el asociado Víctor Arce y un segundo caso similar en la misma semana. Riesgo de pérdida económica para la Cooperativa. Necesidad de gestionar la recuperación de los recursos girados en exceso.</t>
  </si>
  <si>
    <t>Durante el fin de semana del 31 de octubre de 2025, varios asociados no pudieron realizar transferencias a través del servicio Bre-B por insuficiencia de recursos en la Cuenta Única de Depósito (CUD) del Banco de la República, afectando la disponibilidad del servicio de pagos inmediatos.</t>
  </si>
  <si>
    <t>Durante el fin de semana del 31 de octubre de 2025, múltiples intentos de transferencia por el servicio Bre-B fallaron por insuficiencia de recursos en la CUD de Febor en el Banco de la República.</t>
  </si>
  <si>
    <t>Insuficiencia de recursos en la Cuenta Única de Depósito (CUD) del Banco de la República para soportar los pagos inmediatos de Bre-B durante el fin de semana, por fallas en el proceso de retanqueo de la cuenta.</t>
  </si>
  <si>
    <t>Imposibilidad de realizar transferencias por Bre-B para varios asociados durante el fin de semana. Insatisfacción de los usuarios del servicio. Riesgo reputacional y operativo por indisponibilidad del sistema de pagos inmediatos.</t>
  </si>
  <si>
    <t>El 1 de diciembre de 2025 se detectó un faltante de efectivo en la extensión de caja Mazurén, ocurrido en un contexto de múltiples situaciones de riesgo en el manejo del dinero y acceso de terceros a áreas sensibles.</t>
  </si>
  <si>
    <t>El 1 de diciembre de 2025 se detectó un faltante de efectivo en la extensión de caja Mazurén, identificado durante la reorganización de fajos de billetes en horas de la tarde, luego de múltiples situaciones irregulares durante la jornada.</t>
  </si>
  <si>
    <t>Concurrencia de múltiples situaciones de riesgo: inicio de operaciones sin conteo previo completo, atención de asociados con efectivo en verificación, acceso de un contratista a áreas cercanas a la caja fuerte sin acompañamiento y manipulación de bolsa de seguridad fuera de cámaras.</t>
  </si>
  <si>
    <t>Faltante de efectivo en caja cuyo monto y responsable no pudieron determinarse con certeza. Riesgo de pérdida económica para la Cooperativa. Evidencia de debilidades en los controles de seguridad física y operativa en el manejo de efectivo.</t>
  </si>
  <si>
    <t>El sistema de nómina Helisa presentó inconsistencias en el cálculo de la liquidación laboral del Director Financiero desvinculado, generando un pago en exceso al incluir automáticamente el total de cesantías sin descontar un anticipo previo.</t>
  </si>
  <si>
    <t>El 5 de diciembre se formalizó la desvinculación del Director Financiero. Al procesar la liquidación laboral, el sistema Helisa incorporó automáticamente el total de cesantías causadas sin descontar un anticipo previamente otorgado, generando un pago en exceso.</t>
  </si>
  <si>
    <t>El sistema de nómina Helisa presentó inconsistencias en el cálculo automático de la liquidación, combinadas con un proceso manual realizado para evitar retrasos en el pago que no contempló la deducción del anticipo de cesantías.</t>
  </si>
  <si>
    <t>Pago en exceso al exfuncionario por cesantías duplicadas. Riesgo de pérdida económica para la Cooperativa. Necesidad de gestión jurídica para la recuperación del valor pagado en exceso.</t>
  </si>
  <si>
    <t>Febor incumplió la obligación de registrar la responsabilidad N54 en el RUT y de presentar los reportes CRS ante la DIAN para las vigencias 2022, 2023 y 2024, por interpretación inadecuada del alcance normativo aplicable.</t>
  </si>
  <si>
    <t>Febor omitió el registro de la responsabilidad N54 en el RUT y la presentación de los reportes CRS ante la DIAN correspondientes a las vigencias 2022, 2023 y 2024.</t>
  </si>
  <si>
    <t>Interpretación inadecuada del alcance normativo, al asumir que las excepciones aplicables a FATCA también eximían a Febor del cumplimiento de las obligaciones CRS, sin validar correctamente la normativa aplicable para cooperativas de ahorro y crédito.</t>
  </si>
  <si>
    <t>La no creación oportuna de los convenios de telefonía en el sistema para Comcel, Movistar y Tigo en febrero impidió el cobro de cuotas a 56 asociados por $5,07 millones, por ausencia de control en la continuidad del proceso.</t>
  </si>
  <si>
    <t>En febrero no se crearon oportunamente en el sistema los convenios de telefonía de Comcel, Movistar y Tigo, lo que impidió programar el cobro de la cuota a 56 asociados por un total de $5,07 millones durante ese período.</t>
  </si>
  <si>
    <t>La funcionaria habitual encargada de crear mensualmente los convenios de telefonía no ejecutó el proceso en el tiempo requerido, sin que existiera un control que garantizara la continuidad de la actividad ante ausencias o incumplimientos.</t>
  </si>
  <si>
    <t>Incumplimiento reporte CRS</t>
  </si>
  <si>
    <t>Falla en creación de convenios</t>
  </si>
  <si>
    <t>Error en liquidación de nómina</t>
  </si>
  <si>
    <t xml:space="preserve">Directriz </t>
  </si>
  <si>
    <t>Fortalecer internamente la sensibilización sobre la responsabilidad en el cumplimiento de los procedimientos y la importancia de ejecutar de manera rigurosa las validaciones establecidas. En este caso la obligación de validar siempre contra los libros auxiliares contables fue una directriz de la Direcciòn Financiera para los analistas contables y la Jefatura de Talento humano.</t>
  </si>
  <si>
    <t>Seguimiento de pagos efectuados de las cuotas comprometidas. Se debe monitorear mensualmente los pagos efectuados por el Sr Jose Nelson Figueroa y reportar a la Gerencia las novedades y en caso de no verse reflejado el pago, reportar tambien al àrea jurìdica.</t>
  </si>
  <si>
    <t>Analista Contable
Directora Financiera</t>
  </si>
  <si>
    <r>
      <rPr>
        <b/>
        <sz val="9"/>
        <color theme="1"/>
        <rFont val="Amasis MT Pro"/>
        <family val="1"/>
      </rPr>
      <t>Caso</t>
    </r>
    <r>
      <rPr>
        <sz val="9"/>
        <color theme="1"/>
        <rFont val="Amasis MT Pro"/>
        <family val="1"/>
      </rPr>
      <t xml:space="preserve">
En febrero no se realizó oportunamente la creación en el sistema de los convenios de telefonía correspondientes a Comcel, Movistar y Tigo, lo que impidió la programación del cobro de la cuota a 56 asociados, por un valor total de $5,07 millones, debido a que los convenios no se encontraban habilitados para el periodo respectivo.La novedad fue identificada durante la programación de la nómina de empleados, al evidenciarse que el convenio de telefonía no se estaba cobrando al gerente y otro funcionario de la cooperativa, quienes habitualmente cuentan con este servicio.
Según lo confirmado por la Dirección Financiera y la Coordinación Contable, la actividad relacionada con la creación de los convenios de telefonía venía siendo ejecutada mensualmente por la analista contable Mónica Linares. No obstante, se evidenció que esta dinámica correspondía a una forma de operación aplicada directamente por la funcionaria, sin que hubiera sido informada, formalizada ni estandarizada dentro del proceso. Así mismo, aunque desde el área contable existía la directriz de gestionar estos convenios con vigencia anual, con el fin de asegurar la continuidad del cobro automático, dicha instrucción no fue observada en la práctica, particularmente en lo relacionado con los convenios de telefonía.
En consecuencia, tras el retiro de la funcionaria de la Cooperativa, la actividad de creación mensual de estos convenios no fue advertida, por lo que no fue asumida por otro colaborador para dar continuidad al proceso.La situación evidenció debilidades en el seguimiento y control del proceso, considerando que en una auditoría previa ya se había advertido que la creación de convenios no se ejecutaba conforme a lo establecido en el procedimiento. En efecto, el caso guarda relación con una observación emitida por Auditoría en informe del 31 de agosto de 2025, en el que se señaló como oportunidad de mejora que el convenio de telefonía se venía gestionando bajo una práctica distinta a la esperada, dado que el producto era creado mensualmente una vez se recibía la factura. En dicha oportunidad se recomendó documentar el proceso y definir formalmente su forma de manejo. No obstante, no se efectuó el seguimiento correspondiente a esta observación, lo que permitió que la práctica continuara sin ser corregida, haciéndose visible la situación solo cuando la ejecución de la actividad se interrumpió tras la salida de la funcionaria.
Por otra parte, al revisar el procedimiento CYF-PR-07, se observó que, aunque establece lineamientos generales para la gestión contable de convenios y servicios no financieros, no define expresamente la periodicidad de creación de convenios como el de telefonía ni los controles para su seguimiento, lo que ratifica la necesidad de actualizarlo, estandarizarlo, divulgarlo y acogerlo correctamente.Como medida inmediata frente a lo evidenciado, la Coordinación Contable configuró los convenios de telefonía con vigencia anual en febrero, para garantizar su disponibilidad en el sistema durante toda la vigencia. La conciliación de estos convenios se viene realizando durante los primeros días de cada mes, con corte máximo al día 10. Cuando el consumo de telefonía supere la cuota estándar programada, se creará un convenio temporal por el valor excedente. 
Así mismo, se estableció que la creación de los convenios debe realizarse antes de la programación de la nómina; en caso contrario, el pago deberá efectuarse por caja. A los asociados afectados se les envió un mensaje de texto un día antes del pago de nómina, informando la no aplicación del descuento de la cuota del convenio de telefonía y solicitando realizar el pago por caja. De forma complementaria, el área de Operaciones programó el descuento para los asociados con nómina Febor Plus con cargo a ahorros voluntarios. Actualmente, continúa la conciliación de pagos para identificar los asociados que se encuentran pendientes de recaudo.
Causa
*Falta de formalización del proceso. La creación de los convenios de telefonía se realizaba bajo una práctica autónoma no informada, documentada ni definida dentro del proceso.
*Inobservancia de las directrices internas. La directriz de gestionar la creación de estos convenios con vigencia anual no fue aplicada en práctica. 
*Debilidades en el seguimiento de observaciones de mejora continua. Se ignoró la observación emitida por auditoría, lo que permitió que la práctica continuara sin ser ajustada.
</t>
    </r>
    <r>
      <rPr>
        <b/>
        <sz val="9"/>
        <color theme="1"/>
        <rFont val="Amasis MT Pro"/>
        <family val="1"/>
      </rPr>
      <t>Impacto.</t>
    </r>
    <r>
      <rPr>
        <sz val="9"/>
        <color theme="1"/>
        <rFont val="Amasis MT Pro"/>
        <family val="1"/>
      </rPr>
      <t xml:space="preserve">
*Posibles pérdidas por no recaudo oportuno.  La omisión en la creación de los convenios impidió el cobro automático de las cuotas de telefonía, generando exposición a posibles pérdidas por valores no recaudados o recaudos extemporáneos.
*Incremento de reprocesos operativos. La situación demandó actividades adicionales de validación, configuración de convenios, comunicación con asociados, gestión de pagos por caja, aplicación de descuentos alternos y conciliación de valores pendientes. 
*Afectación en la percepción del servicio por parte de los asociados. La no aplicación oportuna de los descuentos pudo generar inconformidad o desconfianza frente a la organización interna del proceso y la adecuada gestión de los convenios por parte de la Cooperativa.
</t>
    </r>
  </si>
  <si>
    <r>
      <rPr>
        <b/>
        <sz val="9"/>
        <color theme="1"/>
        <rFont val="Amasis MT Pro"/>
        <family val="1"/>
      </rPr>
      <t>Caso</t>
    </r>
    <r>
      <rPr>
        <sz val="9"/>
        <color theme="1"/>
        <rFont val="Amasis MT Pro"/>
        <family val="1"/>
      </rPr>
      <t xml:space="preserve">
El 1 de diciembre de 2025 se identificó un faltante de efectivo en la extensión de caja Mazurén. Durante la jornada se presentaron diversas situaciones relacionadas con el manejo del dinero, tales como el inicio de operaciones sin haber finalizado el conteo inicial, la atención a asociados mientras el efectivo aún se encontraba en verificación, el acceso de un contratista a áreas cercanas a la caja fuerte sin acompañamiento permanente y la manipulación de la bolsa de seguridad en espacios sin cobertura de cámaras.En horas de la tarde, al reorganizar los fajos de billetes, se detectó que uno de ellos no se encontraba completo, lo que llevó a realizar un nuevo conteo general y a confirmar la existencia del faltante.    Como resultado de la investigación interna realizada, que incluyó la revisión de las grabaciones de las cámaras de seguridad y el análisis de los hechos ocurridos durante la jornada, no fue posible identificar a la persona que sustrajo el dinero, debido a las limitaciones de control y visibilidad evidenciadas durante el desarrollo de la operación.
</t>
    </r>
    <r>
      <rPr>
        <b/>
        <sz val="9"/>
        <color theme="1"/>
        <rFont val="Amasis MT Pro"/>
        <family val="1"/>
      </rPr>
      <t xml:space="preserve">Causas </t>
    </r>
    <r>
      <rPr>
        <sz val="9"/>
        <color theme="1"/>
        <rFont val="Amasis MT Pro"/>
        <family val="1"/>
      </rPr>
      <t xml:space="preserve">
Incumplimiento de los procedimientos operativos de caja  Se evidenció la atención a asociados sin haber finalizado el conteo inicial del efectivo, así como la manipulación del dinero sin controles adecuados, incluida la apertura de la bolsa de seguridad en áreas sin cobertura de cámaras y la permanencia de un contratista en la zona de la caja fuerte sin medidas previas de protección del efectivo.
</t>
    </r>
    <r>
      <rPr>
        <b/>
        <sz val="9"/>
        <color theme="1"/>
        <rFont val="Amasis MT Pro"/>
        <family val="1"/>
      </rPr>
      <t>Impacto</t>
    </r>
    <r>
      <rPr>
        <sz val="9"/>
        <color theme="1"/>
        <rFont val="Amasis MT Pro"/>
        <family val="1"/>
      </rPr>
      <t xml:space="preserve">
</t>
    </r>
    <r>
      <rPr>
        <b/>
        <sz val="9"/>
        <color theme="1"/>
        <rFont val="Amasis MT Pro"/>
        <family val="1"/>
      </rPr>
      <t>Impacto económico.</t>
    </r>
    <r>
      <rPr>
        <sz val="9"/>
        <color theme="1"/>
        <rFont val="Amasis MT Pro"/>
        <family val="1"/>
      </rPr>
      <t xml:space="preserve"> Se materializó un hurto de $4.301.000, generando una pérdida directa para la Cooperativa.Impacto operativo y administrativo  Se requirió destinar tiempo y recursos adicionales para la investigación del caso, revisión de registros, análisis de operaciones y gestión disciplinaria.</t>
    </r>
  </si>
  <si>
    <r>
      <rPr>
        <b/>
        <sz val="9"/>
        <color theme="1"/>
        <rFont val="Amasis MT Pro"/>
        <family val="1"/>
      </rPr>
      <t>Caso</t>
    </r>
    <r>
      <rPr>
        <sz val="9"/>
        <color theme="1"/>
        <rFont val="Amasis MT Pro"/>
        <family val="1"/>
      </rPr>
      <t xml:space="preserve">
El 5 de diciembre se formalizó la desvinculación del exfuncionario José Nelson Figueroa, quien se desempeñaba como Director Financiero y Administrativo. Conforme al procedimiento interno, el área de Talento Humano elaboró la liquidación laboral y remitió la información para validación de las áreas Contable y Jurídica.Durante la elaboración de la liquidación, el sistema de nómina Helisa presentó inconsistencias en el cálculo automático de los valores, impidiendo generar la liquidación correctamente. Con el fin de no retrasar el pago, el área de Talento Humano realizó los cálculos de forma manual.Posteriormente, al cargar la información para la generación del pago definitivo, el sistema incorporó automáticamente la totalidad de las cesantías causadas, sin descontar un anticipo previamente otorgado al funcionario correspondiente al período enero–junio de 2025. Como consecuencia, dicho anticipo no fue descontado y se pagó nuevamente la totalidad de las cesantías.
La situación generó un pago en exceso $8.957.000, el cual no fue detectado durante la revisión realizada por Talento Humano, Contabilidad y Jurídica antes de autorizar el pago, pese a que existía conocimiento previo del anticipo concedido.Una vez identificado el error, se intentó obtener la devolución voluntaria del valor pagado en exceso mediante contacto telefónico y mensajes al exfuncionario Jose Nelson Figueroa, sin obtener respuesta. Paralelamente se adelantaron revisiones internas y procesos disciplinarios, identificándose fallas en la aplicación de controles de verificación. Como resultado, la Jefatura de Talento Humano Silvia Chacón manifestó su aceptación de suscribir un acuerdo de pago para reintegrar dicho valor a la cooperativa, como parte de las medidas adoptadas para resarcir el impacto económico ocasionado. En cuanto a la analista contable Mónica Linares no aceptó plenamente la responsabilidad, señalando que la inconsistencia obedeció a fallas del sistema y a la información suministrada para revisión.
Adicionalmente, el proveedor del sistema Helisa realizó revisión técnica, identificando inconsistencias en la base de datos que fueron corregidas para normalizar el funcionamiento del sistema.Como medidas preventivas, se reforzó la obligatoriedad de validaciones cruzadas entre novedades de nómina y auxiliares contables, implementándose un registro compartido en SharePoint entre Talento Humano y Contabilidad para el seguimiento de novedades y control de pagos.
Finalmente, el 3 de febrero de 2026 la Gerencia emitió un llamado de atención disciplinario a la Jefe de Talento Humano, debido a la omisión en la aplicación de controles propios del proceso, dejando constancia en su hoja de vida y reiterando la obligación de dar cumplimiento estricto a los procedimientos y controles internos establecidos. Posteriormente, el 6 de febrero de 2026 se adoptó la decisión de dar por terminado el contrato laboral de la señora Mónica Linares, conforme a los parámetros y disposiciones legales vigentes.
</t>
    </r>
    <r>
      <rPr>
        <b/>
        <sz val="9"/>
        <color theme="1"/>
        <rFont val="Amasis MT Pro"/>
        <family val="1"/>
      </rPr>
      <t>Trazabilidad y seguimiento a la mesa de ayuda del proveedor Helissa Documento:</t>
    </r>
    <r>
      <rPr>
        <sz val="9"/>
        <color theme="1"/>
        <rFont val="Amasis MT Pro"/>
        <family val="1"/>
      </rPr>
      <t xml:space="preserve"> Soporte 07 de enero de 2026 Situación presentada Se solicitó soporte para la liquidación de cesantías parciales, donde el sistema generaba cálculos incorrectos. Se identificó que el error podía estar relacionado con la versión del programa de nómina. Hechos relevantes · Se realizó copia de seguridad previa. · Se detectó un posible error por versión desactualizada del sistema. · Se generó ticket para actualización en la nube. · Persistieron inconsistencias en el descuento del primer valor liquidado. · Se trasladó la base de datos para revisión técnica adicional. Explicación del caso El evento evidencia fallas de cálculo asociadas a la versión del software, lo que afectó la correcta liquidación de cesantías parciales Documento: Soportes 16 y 22 de enero de 2026 Situación presentada Se realizaron múltiples soportes por errores en el cálculo de cesantías e intereses, así como inconsistencias en las bases de liquidación. 16 de enero · Error generado por la versión del programa. · El sistema calculaba correctamente cesantías e intereses, pero no los días. · Ajustes manuales en días para coincidir con planilla. · Error en intereses por no recalcular primer pago. · Se realizaron ajustes temporales mediante acumulados mientras desarrollo resolvía. 22 de enero · Bases incorrectas utilizadas por el sistema. · El programa tomaba días netos erróneos. · Se corrigieron bases y se explicó el funcionamiento interno del cálculo. Explicación del caso Este documento evidencia problemas estructurales en la parametrización y lógica de cálculo del sistema, especialmente en: · Días base para liquidación. · Recalculo de intereses cuando existen pagos previos. · Determinación automática de bases salariales. Se observa dependencia de ajustes manuales temporales mientras el área de desarrollo resolvía inconsistencias. Documento: Soporte 30 de enero de 2026 Situación presentada Se reportaron inconsistencias en: · Liquidación de intereses de cesantías por salario incorrecto. · Doble pago de intereses en liquidación definitiva. · Diferencias en valores de cesantías. Hechos relevantes · Se identificó un registro incorrecto que generaba el error. · Se reversaron movimientos para permitir actualización. · Se ajustaron datos para evitar duplicidad. · Se validó nuevamente la liquidación definitiva. · Se revisaron conceptos y bases de cálculo. Explicación del caso En este evento los errores se originaron por: · Registros salariales incorrectos en movimientos. · Inconsistencias que generaban doble liquidación. · Diferencias entre bases parametrizadas y valores esperados. El soporte implicó reversión de registros y recalculo validado posterior a la corrección. Conciliación con exfuncionario Jose Nelson Figueroa El 12 de marzo de 2026, Febor y el señor José Nelson Figueroa Fragozo suscribieron una conciliación ante la Cámara de Comercio de Bogotá, mediante la cual se resolvió la devolución de un mayor valor pagado en su liquidación final. El acuerdo se fijó por $9.830.166,67, suma que será reintegrada en 36 cuotas mensuales de $273.060,18, sin intereses, entre abril de 2026 y marzo de 2029. Con ello, Febor formalizó una obligación clara y exigible, con respaldo jurídico para su cobro en caso de incumplimiento, logrando así cerrar el caso de manera definitiva y evitar un proceso judicial. Código del caso: 168093causas Se identificó una verificación incompleta de la liquidación, en tanto la validación se limitó a los documentos suministrados por Talento Humano, sin efectuar la revisión integral en los auxiliares contables. 
Esta omisión impidió advertir oportunamente el registro del anticipo de cesantías. Adicionalmente, se evidenciaron fallas de parametrización y cálculos en el sistema Helisa, lo que obligó a realizar ajustes manuales en el proceso de liquidación de cesantías. En la liquidación final efectuada en diciembre, el sistema no reflejó la aplicación del anticipo, situación que no fue detectada durante el proceso de revisión.
I</t>
    </r>
    <r>
      <rPr>
        <b/>
        <sz val="9"/>
        <color theme="1"/>
        <rFont val="Amasis MT Pro"/>
        <family val="1"/>
      </rPr>
      <t>mpacto</t>
    </r>
    <r>
      <rPr>
        <sz val="9"/>
        <color theme="1"/>
        <rFont val="Amasis MT Pro"/>
        <family val="1"/>
      </rPr>
      <t xml:space="preserve">
</t>
    </r>
    <r>
      <rPr>
        <b/>
        <sz val="9"/>
        <color theme="1"/>
        <rFont val="Amasis MT Pro"/>
        <family val="1"/>
      </rPr>
      <t>*Impacto económico:</t>
    </r>
    <r>
      <rPr>
        <sz val="9"/>
        <color theme="1"/>
        <rFont val="Amasis MT Pro"/>
        <family val="1"/>
      </rPr>
      <t xml:space="preserve"> Pérdidas económicas por pagos adicionales.
</t>
    </r>
    <r>
      <rPr>
        <b/>
        <sz val="9"/>
        <color theme="1"/>
        <rFont val="Amasis MT Pro"/>
        <family val="1"/>
      </rPr>
      <t>*Impacto operativo:</t>
    </r>
    <r>
      <rPr>
        <sz val="9"/>
        <color theme="1"/>
        <rFont val="Amasis MT Pro"/>
        <family val="1"/>
      </rPr>
      <t xml:space="preserve"> Interrupción parcial de actividades del área por atención del incidente y su corrección.
</t>
    </r>
    <r>
      <rPr>
        <b/>
        <sz val="9"/>
        <color theme="1"/>
        <rFont val="Amasis MT Pro"/>
        <family val="1"/>
      </rPr>
      <t>*Impacto administrativo</t>
    </r>
    <r>
      <rPr>
        <sz val="9"/>
        <color theme="1"/>
        <rFont val="Amasis MT Pro"/>
        <family val="1"/>
      </rPr>
      <t>: Necesidad de adelantar procesos disciplinarios y aplicar medidas administrativas derivadas de las fallas identificadas en el proceso. Impacto jurídico: Posible generación de procesos judiciales para recuperar el valor pagado indebidamente.</t>
    </r>
  </si>
  <si>
    <r>
      <rPr>
        <b/>
        <sz val="9"/>
        <color theme="1"/>
        <rFont val="Amasis MT Pro"/>
        <family val="1"/>
      </rPr>
      <t>Caso</t>
    </r>
    <r>
      <rPr>
        <sz val="9"/>
        <color theme="1"/>
        <rFont val="Amasis MT Pro"/>
        <family val="1"/>
      </rPr>
      <t xml:space="preserve">
Contexto previo. Bre-B es el sistema de pagos inmediatos e interoperables promovido por el Banco de la República, que permite realizar transferencias entre entidades financieras de forma casi instantánea, utilizando “llaves” asociadas a cuentas o depósitos de los usuarios. Las entidades participantes liquidan estas operaciones a través de la Cuenta Única de Depósito (CUD) en el Banco de la República, por lo que deben garantizar, mediante procesos de retanqueo, la disponibilidad permanente de recursos suficientes en dicha cuenta para soportar los pagos inmediatos que se cursan por Bre-B.  Durante el fin de semana del 31 de octubre de 2025 se presentaron inconvenientes en el uso del servicio de pagos inmediatos Bre-B por parte de algunos asociados. En este periodo, varios intentos de transacciones de envío no pudieron completarse exitosamente, pese a que los asociados contaban con saldo disponible en sus productos de ahorro en Febor.La situación se originó por fallas en el proceso de retanqueo de la Cuenta Única de Depósito (CUD) del Banco de la República desde la corriente disponible en Coopcentral. Debido a estas fallas, el saldo disponible en la CUD no fue suficiente para respaldar la liquidación de ciertas operaciones Bre-B en tiempo real, generando rechazos y/o indisponibilidad para algunos asociados durante la ventana horaria afectada.
</t>
    </r>
    <r>
      <rPr>
        <b/>
        <sz val="9"/>
        <color theme="1"/>
        <rFont val="Amasis MT Pro"/>
        <family val="1"/>
      </rPr>
      <t>Causas</t>
    </r>
    <r>
      <rPr>
        <sz val="9"/>
        <color theme="1"/>
        <rFont val="Amasis MT Pro"/>
        <family val="1"/>
      </rPr>
      <t xml:space="preserve">
Procedimientos internos insuficientes para coordinar de manera efectiva el esquema de retanqueo, el seguimiento a la frecuencia para anticipar oportunamente la necesidad de aprovisionamiento.  Ausencia de alertas tempranas y monitoreo del saldo disponible en la CUD frente al volumen proyectado de transacciones Bre-B, especialmente en horarios extendidos y fines de semana.
</t>
    </r>
    <r>
      <rPr>
        <b/>
        <sz val="9"/>
        <color theme="1"/>
        <rFont val="Amasis MT Pro"/>
        <family val="1"/>
      </rPr>
      <t>Impacto
Impacto comercial y reputacional</t>
    </r>
    <r>
      <rPr>
        <sz val="9"/>
        <color theme="1"/>
        <rFont val="Amasis MT Pro"/>
        <family val="1"/>
      </rPr>
      <t>: La indisponibilidad del servicio puede generar en los asociados una percepción de baja confiabilidad en los canales transaccionales de Febor. Esto podría llevarlos a preferir realizar sus operaciones financieras a través de otras entidades, reduciendo el uso de los servicios de pagos inmediatos de la cooperativa y afectando su posicionamiento competitivo.</t>
    </r>
  </si>
  <si>
    <t>https://feboractividadeslibres-dot.github.io/Eventos-de-Riesgo-Febor-EC/</t>
  </si>
  <si>
    <r>
      <rPr>
        <b/>
        <sz val="9"/>
        <color theme="1"/>
        <rFont val="Amasis MT Pro"/>
        <family val="1"/>
      </rPr>
      <t>Caso</t>
    </r>
    <r>
      <rPr>
        <sz val="9"/>
        <color theme="1"/>
        <rFont val="Amasis MT Pro"/>
        <family val="1"/>
      </rPr>
      <t xml:space="preserve">
Incumplimiento normativo asociado a la omisión en el registro de la responsabilidad N54 en el RUT y en la presentación oportuna de los reportes CRS correspondientes a las vigencias 2022, 2023 y 2024 ante la DIAN, como consecuencia de una interpretación inadecuada del alcance regulatorio aplicable a las cooperativas de ahorro y crédito.La situación se originó al asumirse que las excepciones de reporte contempladas para FATCA también resultaban aplicables a CRS, bajo el entendido de que la cooperativa no se encontraba obligada a cumplir con dicha exigencia. 
No obstante, desde la Dirección de Riesgos y el área de Control Interno se informó a mediados de 2025 a la Gerencia y a la Dirección Financiera y Administrativa sobre posibles omisiones relacionadas con esta obligación. En la reunión realizada para tratar el tema, la Dirección Financiera y Administrativa asumió el compromiso de investigar a fondo su aplicabilidad e iniciar las gestiones pertinentes; sin embargo, ello no se llevó a cabo, al acogerse nuevamente la interpretación de que Febor no era sujeto obligado.Posteriormente, la DIAN citó a varias cooperativas, entre ellas Febor, para subsanar omisiones en materia de reporte, precisando que las cooperativas de ahorro y crédito, en su calidad de instituciones de depósito, se encuentran dentro del alcance de las obligaciones asociadas a CRS. En el caso de Febor, la citación se recibió el 25 de febrero, estableciéndose como fecha de compromiso de respuesta el 5 de marzo. A partir de ello, se identificó que la cooperativa no tenía registrada la responsabilidad N54 en el RUT y no había efectuado los reportes correspondientes a las vigencias 2022, 2023 y 2024.En atención a esta situación, Febor realizó la revisión de las exigencias previstas en la Resolución 078 respecto de CRS, identificó posibles residentes fiscales sujetos de reporte, solicitó la actualización de información para confirmar dicha condición y, con base en los casos validados, procedió a presentar los reportes correspondientes ante la DIAN. Como consecuencia del incumplimiento extemporáneo, la cooperativa asumió una multa mínima de $524.000 por cada año, para un total de $1.572.000, además de los reprocesos operativos derivados de la regularización de la obligación.Primer comunicado El 18 de febrero de 2026, la cooperativa Febor Entidad Cooperativa recibió un comunicado de la Dirección de Impuestos y Aduanas Nacionales (en adelante DIAN), mediante el cual se informó sobre una acción de control relacionada con el cumplimiento de las responsabilidades establecidas en el artículo 631-4 del Estatuto Tributario de Colombia, referente al intercambio automático de información financiera (CRS).
 En la comunicación se indicó que, al revisar el Registro Único Tributario (RUT), no se encontró registrada la responsabilidad 54 correspondiente a esta obligación, por lo que la entidad podría no haber presentado los formatos establecidos para los años gravables 2022 y 2023. En consecuencia, la DIAN solicitó diligenciar un formulario a través de un código QR dentro de los cinco días siguientes, con el fin de aclarar la situación y definir las acciones correspondientes. (ver anexo 001. Acción de control 1er correo DIAN).Citación virtual para acción de controlEl 24 de febrero de 2026, la cooperativa Febor Entidad Cooperativa recibió una citación de la DIAN para participar en una comparecencia virtual, en el marco de una acción de control orientada a verificar la posible omisión en el reporte de información CRS correspondiente a los años gravables 2022 a 2024, conforme a lo establecido en el artículo 631-4 del Estatuto Tributario de Colombia y la Resolución 78 de 2020. 
La citación programó una reunión virtual el 25 de febrero de 2026 a las 2:00 p. m., a través de Microsoft Teams, con el auditor asignado por la DIAN, con el propósito de revisar la situación y aclarar el cumplimiento de las obligaciones de reporte de intercambio automático de información financiera. (ver Anexo 002. Citación virtual)Resumen acta de entrevistaEl 25 de febrero de 2026, se llevó a cabo una reunión virtual con la DIAN en desarrollo de la acción de control relacionada con la posible omisión en el reporte de información CRS para los años gravables 2022, 2023 y 2024, conforme a lo establecido en el artículo 631-4 del Estatuto Tributario de Colombia y la Resolución 0078 de 2020. La diligencia fue atendida por funcionarios de la División de Fiscalización y Liquidación Tributaria Extensiva de la DIAN y, por parte de Febor Entidad Cooperativa, participaron el representante legal y la directora financiera y contadora. 
Durante la reunión se explicó que la finalidad de la citación era verificar si a la cooperativa le aplica la responsabilidad 54 en el RUT relacionada con el intercambio automático de información financiera (CRS) y, en caso de corresponder, si debía presentar los formatos 2430 o 2704, así como las eventuales sanciones previstas en la normativa tributaria. En respuesta, la cooperativa manifestó que se encontraba revisando sus bases de datos para identificar posibles casos que debieran ser reportados, señalando que preliminarmente no se tenían asociados con residencia fiscal en el exterior; no obstante, indicó que realizaría la verificación correspondiente y que, en caso de ser necesario, presentaría los reportes de los años 2022, 2023 y 2024 y remitiría los soportes a la DIAN a más tardar el 5 de marzo de 2026.Gestiones internas Ante el llamado de la DIAN por una posible omisión en los reportes de intercambio automático de información, Febor adelantó las gestiones necesarias para atender el requerimiento y regularizar la situación identificada. En este proceso, se realizaron actividades orientadas a la segmentación de posibles residentes fiscales, la actualización de datos de los asociados y la capacitación sobre el uso de la plataforma dispuesta por la DIAN para el cumplimiento de esta obligación. Como resultado, se remitieron los documentos legales de la Cooperativa, junto con los formatos CRS 2430 y 2704 correspondientes a las vigencias 2022, 2023 y 2024, así como los formularios 490 relacionados con la presentación extemporánea. Esta actuación permitió subsanar la omisión, atender el requerimiento efectuado por la DIAN y avanzar en el cierre de la brecha de cumplimiento identificada.
</t>
    </r>
    <r>
      <rPr>
        <b/>
        <sz val="9"/>
        <color theme="1"/>
        <rFont val="Amasis MT Pro"/>
        <family val="1"/>
      </rPr>
      <t>Causas</t>
    </r>
    <r>
      <rPr>
        <sz val="9"/>
        <color theme="1"/>
        <rFont val="Amasis MT Pro"/>
        <family val="1"/>
      </rPr>
      <t xml:space="preserve">
La causa principal del evento correspondió a una interpretación errónea de la obligación regulatoria, al considerar que las exclusiones aplicables a FATCA también cobijaban el cumplimiento de CRS.Como causas asociadas se identifican las siguientes:1. Interpretación normativa inadecuada. Se extrapoló el tratamiento de FATCA a CRS sin efectuar una validación específica e independiente del alcance normativo aplicable.3. Insuficiente gestión frente a alertas internas previas. Desde la Dirección de Riesgos y el área de Control Interno se informó a mediados del año 2025 a la Gerencia y a la Dirección Financiera y Administrativa sobre posibles omisiones relacionadas con esta obligación. En la reunión realizada sobre el tema, la Dirección Financiera y Administrativa asumió el compromiso de investigar a fondo su aplicabilidad e iniciar las gestiones pertinentes; sin embargo, dichas acciones no se materializaron, al acogerse nuevamente la interpretación de que la cooperativa no se encontraba obligada. 4. Falta de mecanismos efectivos de escalamiento y cierre. Aunque la situación fue advertida internamente, no se consolidó un proceso de seguimiento, validación definitiva y cierre formal que permitiera asegurar una decisión sustentada y la ejecución oportuna de las acciones requeridas.
Impactos</t>
    </r>
    <r>
      <rPr>
        <b/>
        <sz val="9"/>
        <color theme="1"/>
        <rFont val="Amasis MT Pro"/>
        <family val="1"/>
      </rPr>
      <t xml:space="preserve">
*Impacto económico.</t>
    </r>
    <r>
      <rPr>
        <sz val="9"/>
        <color theme="1"/>
        <rFont val="Amasis MT Pro"/>
        <family val="1"/>
      </rPr>
      <t xml:space="preserve"> Impacto económico. Se materializó la imposición de una multa mínima de $524.000 por cada año no reportado, para un total de $1.572.000 correspondiente a las vigencias 2022, 2023 y 2024. También  se pagó por honorarios del asesor externo un valor de $7.940.000.
</t>
    </r>
    <r>
      <rPr>
        <b/>
        <sz val="9"/>
        <color theme="1"/>
        <rFont val="Amasis MT Pro"/>
        <family val="1"/>
      </rPr>
      <t>*Impacto operativo.</t>
    </r>
    <r>
      <rPr>
        <sz val="9"/>
        <color theme="1"/>
        <rFont val="Amasis MT Pro"/>
        <family val="1"/>
      </rPr>
      <t xml:space="preserve"> Se generaron reprocesos y una carga operativa no prevista, debido a la ejecución extemporánea de actividades que debieron atenderse oportunamente dentro del proceso normal de cumplimiento.
</t>
    </r>
    <r>
      <rPr>
        <b/>
        <sz val="9"/>
        <color theme="1"/>
        <rFont val="Amasis MT Pro"/>
        <family val="1"/>
      </rPr>
      <t>*Impacto reputacional</t>
    </r>
    <r>
      <rPr>
        <sz val="9"/>
        <color theme="1"/>
        <rFont val="Amasis MT Pro"/>
        <family val="1"/>
      </rPr>
      <t xml:space="preserve">. La situación evidenció una debilidad en la interpretación y gestión de obligaciones regulatorias, con potencial afectación frente a organismos de control y seguimiento.
</t>
    </r>
  </si>
  <si>
    <t>Se materializó la imposición de una multa mínima de $524.000 por cada año no reportado, para un total de $1.572.000 correspondiente a las vigencias 2022, 2023 y 2024. También  se pagó por honorarios del asesor externo un valor de $7.940.000
 Se configuró un incumplimiento formal ante la DIAN por no registrar oportunamente la responsabilidad aplicable en el RUT y no presentar dentro de plazo los reportes CRS requeridos.
 Se generaron reprocesos y una carga operativa no prevista
La situación evidenció una debilidad en la interpretación y gestión de obligaciones regulatorias, con potencial afectación frente a organismos de control y seguimiento.</t>
  </si>
  <si>
    <t>PASOS</t>
  </si>
  <si>
    <t>INGRESAR AL LINK</t>
  </si>
  <si>
    <t xml:space="preserve">LUEGO DE INGRESAR AL LINK CARGAR ESTE LIBRO DE EXCEL
CLAVE: SINRIESGOS1* </t>
  </si>
  <si>
    <t>NAVEGAR EN LAS PESTAÑAS</t>
  </si>
  <si>
    <r>
      <rPr>
        <b/>
        <sz val="9"/>
        <color theme="1"/>
        <rFont val="Amasis MT Pro"/>
        <family val="1"/>
      </rPr>
      <t>Caso</t>
    </r>
    <r>
      <rPr>
        <sz val="9"/>
        <color theme="1"/>
        <rFont val="Amasis MT Pro"/>
        <family val="1"/>
      </rPr>
      <t xml:space="preserve">
El 31 de octubre de 2025 se presentaron fallas en la plataforma del portal bancario de Coopcentral durante el proceso de cargue de transferencias realizado por el área de Operaciones, correspondiente a desembolsos de créditos aprobados. Entre estas operaciones se encontraba el crédito del asociado Víctor Arce, por un valor de $41.000.000.
Posteriormente, el 4 de noviembre de 2025, hacia las 8:30 a. m., el Tesorero efectuó el cargue y desembolso del crédito mencionado, realizando el giro correctamente.Sin embargo, el 6 de noviembre de 2025, el desembolso fue procesado nuevamente debido a que el área de Operaciones realizó un nuevo cargue del crédito, lo que generó un desembolso duplicado.
De manera similar, durante la misma semana se registró un segundo caso de duplicidad: el giro correspondiente a un retiro de DAES por $30.000.000 para otro asociado fue ejecutado dos veces.
Estas situaciones se originaron en las fallas presentadas en la plataforma de Coopcentral, que provocaron que algunos lotes no quedaran en firme durante el horario transaccional y fueran rechazados. Posteriormente, los lotes fueron cargados nuevamente sin una validación previa suficiente, lo que derivó en giros duplicados en fechas y horarios distintos.            
La detección del caso principal se produjo gracias a la alerta del asociado Víctor Arce, quien contactó a la Gerencia al identificar un segundo abono del crédito. Tras la verificación interna, se confirmó que se trataba de un giro duplicado.
</t>
    </r>
    <r>
      <rPr>
        <b/>
        <sz val="9"/>
        <color theme="1"/>
        <rFont val="Amasis MT Pro"/>
        <family val="1"/>
      </rPr>
      <t>Causas</t>
    </r>
    <r>
      <rPr>
        <sz val="9"/>
        <color theme="1"/>
        <rFont val="Amasis MT Pro"/>
        <family val="1"/>
      </rPr>
      <t xml:space="preserve">
El evento se produjo por debilidades en la validación posterior al rechazo de los lotes. 
Tras las fallas en la plataforma, los lotes fueron recargados sin verificar previamente si las operaciones ya habían sido procesadas, lo que permitió la ejecución duplicada de los giros.
</t>
    </r>
    <r>
      <rPr>
        <b/>
        <sz val="9"/>
        <color theme="1"/>
        <rFont val="Amasis MT Pro"/>
        <family val="1"/>
      </rPr>
      <t>Impactos</t>
    </r>
    <r>
      <rPr>
        <sz val="9"/>
        <color theme="1"/>
        <rFont val="Amasis MT Pro"/>
        <family val="1"/>
      </rPr>
      <t xml:space="preserve">
</t>
    </r>
    <r>
      <rPr>
        <b/>
        <sz val="9"/>
        <color theme="1"/>
        <rFont val="Amasis MT Pro"/>
        <family val="1"/>
      </rPr>
      <t>Impacto económico:</t>
    </r>
    <r>
      <rPr>
        <sz val="9"/>
        <color theme="1"/>
        <rFont val="Amasis MT Pro"/>
        <family val="1"/>
      </rPr>
      <t xml:space="preserve"> · Riesgo de pérdidas directas si no se logran revertir los giros duplicados.· Mayor exposición a contingencias financieras relacionadas con errores en la operación.      
</t>
    </r>
    <r>
      <rPr>
        <b/>
        <sz val="9"/>
        <color theme="1"/>
        <rFont val="Amasis MT Pro"/>
        <family val="1"/>
      </rPr>
      <t>Impacto reputacional:</t>
    </r>
    <r>
      <rPr>
        <sz val="9"/>
        <color theme="1"/>
        <rFont val="Amasis MT Pro"/>
        <family val="1"/>
      </rPr>
      <t xml:space="preserve"> Disminución en la confianza y satisfacción de los asociados, afectando la percepción de seguridad y control
</t>
    </r>
  </si>
  <si>
    <r>
      <rPr>
        <b/>
        <sz val="9"/>
        <color theme="1"/>
        <rFont val="Amasis MT Pro"/>
        <family val="1"/>
      </rPr>
      <t>Caso</t>
    </r>
    <r>
      <rPr>
        <sz val="9"/>
        <color theme="1"/>
        <rFont val="Amasis MT Pro"/>
        <family val="1"/>
      </rPr>
      <t xml:space="preserve">
Versión expuesta por la Dirección de Servicio al Asociado:El lunes 29 de septiembre, alrededor de las 9:30 a. m., la aplicación Zulu dejó de funcionar, impidiendo que el equipo pudiera contestar llamadas a pesar de que estas seguían ingresando. Hacia las 11:56 a. m. se restableció parcialmente la operación mediante un teléfono físico y posteriormente se instalaron otros equipos en la sede de la calle 42. Entre las 5:00 y 6:00 p. m., cuando debía responder la sede Mazurén, tampoco fue posible conectarse, situación que se repitió al día siguiente en la sede Centro. 
La instalación de la nueva aplicación Softphone solo pudo completarse hacia las 8:00 a. m.Desde la implementación de Softphone se han evidenciado intermitencias en la conexión, las cuales se han venido registrando en el grupo de novedades conformado por TI Febor, el proveedor, el analista y la Dirección SAS.Según acta 20251112 del comité de gerencia: La caída de Zulu se originó porque el proveedor desactivó inesperadamente su licenciamiento, lo que interrumpió el servicio sin previo aviso. Esto afectó la continuidad operativa y evidenció fallas en la gestión del software, especialmente en el control del licenciamiento y las actualizaciones. Aunque se migró a otra aplicación, el evento se considera crítico por el impacto generado y la necesidad de fortalecer la administración tecnológica.La versión de la Dirección de Tecnología (TI) confirma lo siguiente:El cambio de Zulu a Softphone se originó porque Zulu, aunque gratuito, no permitía generar los reportes requeridos por el área SAS. Durante el proceso de transición se presentaron fallas asociadas a renovación de certificados que afectaron la operación de Zulu, lo que llevó a retirarlo definitivamente y continuar con Softphone.Mientras se completaba la instalación, se utilizaron teléfonos físicos como medida de contingencia en la sede de la calle 42; sin embargo, inicialmente no fue posible instalar el servicio en Mazurén ni en Centro. Las conexiones a Softphone se realizan a través de VPN, lo que por razones de seguridad introduce restricciones de acceso y navegación. La instalación inicial del aplicativo se efectuó con los bloqueos estándar más estrictos y, de manera gradual, se han ido habilitando permisos para permitir un funcionamiento adecuado.La Dirección de TI reconoce que existen oportunidades de mejora y actualmente se trabaja en la estabilización del servicio, fortaleciendo los controles de conexión, optimizando la configuración por VPN y asegurando que la aplicación quede correctamente instalada en todos los equipos para garantizar la continuidad del servicio.
</t>
    </r>
    <r>
      <rPr>
        <b/>
        <sz val="9"/>
        <color theme="1"/>
        <rFont val="Amasis MT Pro"/>
        <family val="1"/>
      </rPr>
      <t>Causas</t>
    </r>
    <r>
      <rPr>
        <sz val="9"/>
        <color theme="1"/>
        <rFont val="Amasis MT Pro"/>
        <family val="1"/>
      </rPr>
      <t xml:space="preserve">
La situación se originó por la necesidad de migrar del aplicativo Zulu a Softphone. Esta transición se vio acelerada por fallas técnicas en Zulu asociadas a problemas de certificados, lo que afectó su conectividad y obligó a reemplazarlo. La implementación de Softphone requirió configuraciones adicionales de seguridad y ajustes progresivos en la VPN, generando restricciones temporales de acceso y dificultades de conexión durante el proceso de cambio.
</t>
    </r>
    <r>
      <rPr>
        <b/>
        <sz val="9"/>
        <color theme="1"/>
        <rFont val="Amasis MT Pro"/>
        <family val="1"/>
      </rPr>
      <t>Impacto
Impacto en el servicio a los asociados.</t>
    </r>
    <r>
      <rPr>
        <sz val="9"/>
        <color theme="1"/>
        <rFont val="Amasis MT Pro"/>
        <family val="1"/>
      </rPr>
      <t xml:space="preserve"> La interrupción y las fallas en las aplicaciones de telefonía dificultaron la atención oportuna de llamadas.
</t>
    </r>
    <r>
      <rPr>
        <b/>
        <sz val="9"/>
        <color theme="1"/>
        <rFont val="Amasis MT Pro"/>
        <family val="1"/>
      </rPr>
      <t>Impacto reputacional</t>
    </r>
    <r>
      <rPr>
        <sz val="9"/>
        <color theme="1"/>
        <rFont val="Amasis MT Pro"/>
        <family val="1"/>
      </rPr>
      <t xml:space="preserve">: La imposibilidad de responder llamadas y las intermitencias del servicio pudieron generar una percepción negativa sobre la capacidad de respuesta de la cooperativa.
</t>
    </r>
    <r>
      <rPr>
        <b/>
        <sz val="9"/>
        <color theme="1"/>
        <rFont val="Amasis MT Pro"/>
        <family val="1"/>
      </rPr>
      <t>Impacto operativo y tecnológico.</t>
    </r>
    <r>
      <rPr>
        <sz val="9"/>
        <color theme="1"/>
        <rFont val="Amasis MT Pro"/>
        <family val="1"/>
      </rPr>
      <t xml:space="preserve"> La migración y los ajustes técnicos relacionados con la VPN y la configuración de Softphone demandaron recursos adicionales, soporte continuo y tiempo de estabilización. Se requirió mayor dedicación de TI, SAS y del proveedor para atender novedades, realizar ajustes y garantizar la normalización del servicio.
</t>
    </r>
  </si>
  <si>
    <r>
      <rPr>
        <b/>
        <sz val="9"/>
        <color theme="1"/>
        <rFont val="Amasis MT Pro"/>
        <family val="1"/>
      </rPr>
      <t>Caso</t>
    </r>
    <r>
      <rPr>
        <sz val="9"/>
        <color theme="1"/>
        <rFont val="Amasis MT Pro"/>
        <family val="1"/>
      </rPr>
      <t xml:space="preserve">
La analista Alejandra Villamil estaba realizando el proceso semanal de compensación o devolución de las comisiones generadas por retiros con tarjeta débito a los asociados que recibían su nómina en la cuenta de ahorro voluntario de Febor. Para ello utilizaba un archivo emitido por Visionamos con los movimientos del ahorro voluntario y lo cruzaba en Excel con el listado de asociados que tenían su nómina vinculada a este producto. A partir de este cruce identificaba los movimientos que debían ser objeto de devolución, específicamente los correspondientes al fin de semana del 1 al 4 de noviembre.
En la etapa de elaboración de la plantilla para el cargue masivo en WOG, la analista construyó inicialmente una plantilla base en Excel que contenía fórmulas para calcular los valores a devolver. Una vez verificó la información, copió y pegó los datos en un libro nuevo con el fin de eliminar las fórmulas y dejar el archivo en el formato requerido por WOG. Durante este proceso ocurrió el error: al realizar el copiado, la celda correspondiente a la fecha quedó con un formato incorrecto y, al intentar corregirlo, la analista copió por equivocación el número de cédula de los asociados en la columna destinada al valor a consignar. 
Como resultado, los valores incluidos en la plantilla no correspondían a las comisiones que debían devolverse, sino a los números de documento de cada asociado.Posteriormente, una vez generada la plantilla final, no se efectuó la validación obligatoria para confirmar que los totales coincidieran con los registrados en la plantilla original. Esta revisión habría permitido detectar la inconsistencia antes de realizar el cargue en el sistema.
Tras completar el cargue en WOG, la analista efectuó una validación aleatoria de las operaciones cargadas y allí identificó el error, al evidenciar que los valores consignados correspondían al número de cédula y no al valor real de la devolución.Una vez se detectó la falla, se activó la acción inmediata de reversar y reintegrar los valores consignados a los 117 asociados afectados, y afortunadamente no se generaron retiros de los saldos por parte de ningún asociado. Se activó un comité de crisis el 7 de noviembre de 2025, en el que se tomaron varias determinaciones y se definieron los planes de acción.Se estableció un control obligatorio antes del cargue de plantillas, que incluye la validación final de totales y la revisión del formato de columnas sensibles como fecha, valor y número de documento.Se escaló el caso a WOG para solicitar la eliminación definitiva de los registros tanto en la entrada como en la salida, evitando impactos en las declaraciones de renta de los asociados. Se definió el envío de un mensaje de tranquilidad a los asociados, informando que no tendrán afectaciones y explicando el incidente y su corrección.Se definió que estos movimientos no serían registrados en los reportes internos ni en los reportes enviados a las entidades competentes, debido a que no correspondían a operaciones reales sino a un error operativo. Esta medida se adoptó para garantizar la transparencia de la información y evitar interpretaciones equivocadas sobre la actividad financiera de los asociados.                   
Para la funcionaria involucrada en el error, se tomó la decisión de adelantar un proceso de descargos con el fin de que expusiera los hechos y reflexionara sobre la importancia del autocontrol en la ejecución de operaciones críticas. Este procedimiento busca reforzar la responsabilidad individual y prevenir la reincidencia de situaciones similares.
</t>
    </r>
    <r>
      <rPr>
        <b/>
        <sz val="9"/>
        <color theme="1"/>
        <rFont val="Amasis MT Pro"/>
        <family val="1"/>
      </rPr>
      <t>Causas</t>
    </r>
    <r>
      <rPr>
        <sz val="9"/>
        <color theme="1"/>
        <rFont val="Amasis MT Pro"/>
        <family val="1"/>
      </rPr>
      <t xml:space="preserve">
La causa del incidente estuvo asociada a la desconcentración de la funcionaria durante la elaboración de la plantilla, lo que la llevó a sustituir por error el valor de la comisión por el número de cédula de los asociados. Esta equivocación se fortaleció por la falta de una validación previa antes del envío, permitiendo que la información incorrecta fuera cargada al sistema.
</t>
    </r>
    <r>
      <rPr>
        <b/>
        <sz val="9"/>
        <color theme="1"/>
        <rFont val="Amasis MT Pro"/>
        <family val="1"/>
      </rPr>
      <t>Impactos
Impacto operativo</t>
    </r>
    <r>
      <rPr>
        <sz val="9"/>
        <color theme="1"/>
        <rFont val="Amasis MT Pro"/>
        <family val="1"/>
      </rPr>
      <t xml:space="preserve">: Se generaron 117 consignaciones incorrectas que requirieron reversos manuales, aumentando la carga de trabajo y retrasando el proceso normal.
</t>
    </r>
    <r>
      <rPr>
        <b/>
        <sz val="9"/>
        <color theme="1"/>
        <rFont val="Amasis MT Pro"/>
        <family val="1"/>
      </rPr>
      <t>Impacto reputacional:</t>
    </r>
    <r>
      <rPr>
        <sz val="9"/>
        <color theme="1"/>
        <rFont val="Amasis MT Pro"/>
        <family val="1"/>
      </rPr>
      <t xml:space="preserve"> Se creó el riesgo de generar confusión entre los asociados y afectar la percepción de confianza, aunque no se produjeron retiros ni afectaciones económicas.
</t>
    </r>
    <r>
      <rPr>
        <b/>
        <sz val="9"/>
        <color theme="1"/>
        <rFont val="Amasis MT Pro"/>
        <family val="1"/>
      </rPr>
      <t>Impacto en la información</t>
    </r>
    <r>
      <rPr>
        <sz val="9"/>
        <color theme="1"/>
        <rFont val="Amasis MT Pro"/>
        <family val="1"/>
      </rPr>
      <t xml:space="preserve">: Los movimientos erróneos pudieron afectar reportes internos y externos, por lo que fue necesario impedir su registro para evitar interpretaciones incorrectas.      
</t>
    </r>
    <r>
      <rPr>
        <b/>
        <sz val="9"/>
        <color theme="1"/>
        <rFont val="Amasis MT Pro"/>
        <family val="1"/>
      </rPr>
      <t>Impacto financiero:</t>
    </r>
    <r>
      <rPr>
        <sz val="9"/>
        <color theme="1"/>
        <rFont val="Amasis MT Pro"/>
        <family val="1"/>
      </rPr>
      <t xml:space="preserve"> Existió el riesgo de generar pérdidas por retiros indebidos o ajustes posteriores; sin embargo, afortunadamente no se produjo ningún impacto económico para la cooperativa ni para los asociados.</t>
    </r>
  </si>
  <si>
    <r>
      <rPr>
        <b/>
        <sz val="9"/>
        <color theme="1"/>
        <rFont val="Amasis MT Pro"/>
        <family val="1"/>
      </rPr>
      <t>Caso</t>
    </r>
    <r>
      <rPr>
        <sz val="9"/>
        <color theme="1"/>
        <rFont val="Amasis MT Pro"/>
        <family val="1"/>
      </rPr>
      <t xml:space="preserve">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•Programado para cobrar: $239 millones
•Reportado como cobrado: $217 millones
Este valor llamó la atención porque normalmente se cobran cerca de $100 millones, no más del doble como ocurrió esta vez.
Se revisó manualmente algunos asociados y encontró algo incoherente:
•Personas con más de 60 días de mora aparecían con débito “exitoso”.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•Que el banco había tenido una falla técnica.
•Que esos débitos no debían considerarse válidos.
•Que enviaría el detalle correcto al día siguiente.
Debido a que la información enviada por el banco no fue clara, los débitos reportados como exitosos se aplicaron en Febor el 6 de noviembre.
Ese mismo día se aclaró la situación y se descubrió:
•De los $217 millones que habían entrado,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t>
    </r>
    <r>
      <rPr>
        <b/>
        <sz val="9"/>
        <color theme="1"/>
        <rFont val="Amasis MT Pro"/>
        <family val="1"/>
      </rPr>
      <t xml:space="preserve">
</t>
    </r>
    <r>
      <rPr>
        <sz val="9"/>
        <color theme="1"/>
        <rFont val="Amasis MT Pro"/>
        <family val="1"/>
      </rPr>
      <t xml:space="preserve">Después de aclarar la falla:
•El 6 de noviembre Febor cargó nuevamente los débitos reales de los asociados con pagos pendientes.
•El 7 de noviembre, se aplicó esos débitos con retrofecha,
para evitar que los asociados aparecieran en mora o generaran intereses.
•A los asociados a quienes no se les efectuó el débito, se les enviará un mensaje solicitando mantener los recursos disponibles para realizar el cobro. 
•A estos asociados no se les generarán intereses de mora por el periodo comprendido entre el 1 y el 10.
</t>
    </r>
    <r>
      <rPr>
        <b/>
        <sz val="9"/>
        <color theme="1"/>
        <rFont val="Amasis MT Pro"/>
        <family val="1"/>
      </rPr>
      <t xml:space="preserve">Reunión 7 noviembre 2025
</t>
    </r>
    <r>
      <rPr>
        <sz val="9"/>
        <color theme="1"/>
        <rFont val="Amasis MT Pro"/>
        <family val="1"/>
      </rPr>
      <t xml:space="preserve">Ante el incidente, se activó un comité de crisis el 7 de noviembre de 2025 para coordinar las acciones. Se ordenó formalizar la queja ante Coopcentral y activar el plan B con Davivienda y Credicorp Capital, así como realizar pruebas comparativas entre entidades para asegurar la continuidad y estabilidad del proceso.
</t>
    </r>
    <r>
      <rPr>
        <b/>
        <sz val="9"/>
        <color theme="1"/>
        <rFont val="Amasis MT Pro"/>
        <family val="1"/>
      </rPr>
      <t>Reunión 12 diciembre 2025</t>
    </r>
    <r>
      <rPr>
        <sz val="9"/>
        <color theme="1"/>
        <rFont val="Amasis MT Pro"/>
        <family val="1"/>
      </rPr>
      <t xml:space="preserve">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t>
    </r>
    <r>
      <rPr>
        <b/>
        <sz val="9"/>
        <color theme="1"/>
        <rFont val="Amasis MT Pro"/>
        <family val="1"/>
      </rPr>
      <t>Gestión de convenios bancarios</t>
    </r>
    <r>
      <rPr>
        <sz val="9"/>
        <color theme="1"/>
        <rFont val="Amasis MT Pro"/>
        <family val="1"/>
      </rPr>
      <t xml:space="preserve">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•Activar el token el 12 de diciembre.
•Solicitar la capacitación correspondiente.
•Ejecutar el primer débito antes de finalizar la semana siguiente.
Por otro lado, dado que Bancolombia es el banco de mayor uso por los empleados del Banco de la República, se gestionará si convenio, el cual permitiría una mayor cobertura operativa. 
</t>
    </r>
    <r>
      <rPr>
        <b/>
        <sz val="9"/>
        <color theme="1"/>
        <rFont val="Amasis MT Pro"/>
        <family val="1"/>
      </rPr>
      <t xml:space="preserve">
Medidas de alerta y monitoreo
</t>
    </r>
    <r>
      <rPr>
        <sz val="9"/>
        <color theme="1"/>
        <rFont val="Amasis MT Pro"/>
        <family val="1"/>
      </rPr>
      <t xml:space="preserve">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t>
    </r>
    <r>
      <rPr>
        <b/>
        <sz val="9"/>
        <color theme="1"/>
        <rFont val="Amasis MT Pro"/>
        <family val="1"/>
      </rPr>
      <t xml:space="preserve">
Comité de Gerencia 13 enero 2025
</t>
    </r>
    <r>
      <rPr>
        <sz val="9"/>
        <color theme="1"/>
        <rFont val="Amasis MT Pro"/>
        <family val="1"/>
      </rPr>
      <t xml:space="preserve">Se socializó el avance del proceso con Davivienda, relacionado con la creación del token, la adquisición de usuarios y la capacitación para el uso de la plataforma y las plantillas de cargue.
Adicionalmente, se descartó la alternativa de implementación con Bancolombia, por lo cual la actividad asociada fue retirada del evento y se dio por finalizada.
</t>
    </r>
    <r>
      <rPr>
        <b/>
        <sz val="9"/>
        <color theme="1"/>
        <rFont val="Amasis MT Pro"/>
        <family val="1"/>
      </rPr>
      <t>Causa</t>
    </r>
    <r>
      <rPr>
        <sz val="9"/>
        <color theme="1"/>
        <rFont val="Amasis MT Pro"/>
        <family val="1"/>
      </rPr>
      <t xml:space="preserve">
La causa del incidente se originó en una falla técnica presentada en los sistemas de Coopcentral, la cual generó reportes incorrectos de débitos como “exitosos” sin que estos hubieran sido aplicados realmente a las cuentas de los asociados.
</t>
    </r>
    <r>
      <rPr>
        <b/>
        <sz val="9"/>
        <color theme="1"/>
        <rFont val="Amasis MT Pro"/>
        <family val="1"/>
      </rPr>
      <t>Impacto
*Impactos financieros</t>
    </r>
    <r>
      <rPr>
        <sz val="9"/>
        <color theme="1"/>
        <rFont val="Amasis MT Pro"/>
        <family val="1"/>
      </rPr>
      <t xml:space="preserve">: No se generaron pérdidas, el error generó un registro inflado del recaudo y obligó al reverso de $204 millones, afectando temporalmente el saldo.
</t>
    </r>
    <r>
      <rPr>
        <b/>
        <sz val="9"/>
        <color theme="1"/>
        <rFont val="Amasis MT Pro"/>
        <family val="1"/>
      </rPr>
      <t>*Impactos operativos:</t>
    </r>
    <r>
      <rPr>
        <sz val="9"/>
        <color theme="1"/>
        <rFont val="Amasis MT Pro"/>
        <family val="1"/>
      </rPr>
      <t xml:space="preserve"> Se incrementó la carga del equipo por la necesidad de repetir el proceso de débitos, validar manualmente la información y realizar conciliaciones adicionales, generando retrasos en las actividades rutinarias.
</t>
    </r>
    <r>
      <rPr>
        <b/>
        <sz val="9"/>
        <color theme="1"/>
        <rFont val="Amasis MT Pro"/>
        <family val="1"/>
      </rPr>
      <t>*Impactos reputacionales:</t>
    </r>
    <r>
      <rPr>
        <sz val="9"/>
        <color theme="1"/>
        <rFont val="Amasis MT Pro"/>
        <family val="1"/>
      </rPr>
      <t xml:space="preserve"> La inconsistencia pudo generar confusión entre los asociados, especialmente aquellos a quienes se reportó un débito inexistente, afectando la percepción de confiabilidad del proceso.</t>
    </r>
  </si>
  <si>
    <r>
      <rPr>
        <b/>
        <sz val="9"/>
        <color theme="1"/>
        <rFont val="Amasis MT Pro"/>
        <family val="1"/>
      </rPr>
      <t>Caso</t>
    </r>
    <r>
      <rPr>
        <sz val="9"/>
        <color theme="1"/>
        <rFont val="Amasis MT Pro"/>
        <family val="1"/>
      </rPr>
      <t xml:space="preserve">
Durante el proceso de aplicación de algunos pagos, se detectó que en ciertos casos no se había aperturado la cuota correspondiente al producto DAES. Inicialmente, esta situación se resolvía mediante ajustes manuales en el sistema para permitir la aplicación del pago. Sin embargo, al evidenciar que múltiples cuentas presentaban la misma inconsistencia, se procedió a realizar una validación masiva cruzando el reporte básico de asociados con el reporte de pagos con corte al 1 de agosto de 2025.Como resultado de esta revisión, se identificaron 622 cuentas del producto DAES sin la apertura de las cuotas correspondientes a los meses de junio y julio. No se evidenció un patrón común entre los casos, ya que las cuentas pertenecen a distintas pagadurías, fechas de pago, fechas de apertura y modalidades de pago.
</t>
    </r>
    <r>
      <rPr>
        <b/>
        <sz val="9"/>
        <color theme="1"/>
        <rFont val="Amasis MT Pro"/>
        <family val="1"/>
      </rPr>
      <t>Atención a asociados</t>
    </r>
    <r>
      <rPr>
        <sz val="9"/>
        <color theme="1"/>
        <rFont val="Amasis MT Pro"/>
        <family val="1"/>
      </rPr>
      <t xml:space="preserve">
Desde el área de Servicio al Asociado se atendieron las inconformidades manifestadas por algunos asociados, quienes expresaron su descontento debido a que las cuotas del producto DAES no habían sido descontadas oportunamente. Asimismo, varios de ellos manifestaron inconformidad con las llamadas de gestión de cobro.
</t>
    </r>
    <r>
      <rPr>
        <b/>
        <sz val="9"/>
        <color theme="1"/>
        <rFont val="Amasis MT Pro"/>
        <family val="1"/>
      </rPr>
      <t xml:space="preserve">Soporte para ajustes en el sistema
</t>
    </r>
    <r>
      <rPr>
        <sz val="9"/>
        <color theme="1"/>
        <rFont val="Amasis MT Pro"/>
        <family val="1"/>
      </rPr>
      <t xml:space="preserve">Una vez identificada la inconsistencia, se elevó la solicitud al proveedor WOG a través del canal de soporte por chat, el viernes 4 de junio a las 9:59 a.m. La respuesta fue recibida el lunes 7 de junio a las 3:49 p.m., indicando que los ajustes habían sido realizados y solicitando la validación correspondiente.Cabe resaltar que esta situación ya se había presentado anteriormente en febrero de 2025, bajo el caso registrado en Redmine con el número #66041.
</t>
    </r>
    <r>
      <rPr>
        <b/>
        <sz val="9"/>
        <color theme="1"/>
        <rFont val="Amasis MT Pro"/>
        <family val="1"/>
      </rPr>
      <t>Gestión de recaudo</t>
    </r>
    <r>
      <rPr>
        <sz val="9"/>
        <color theme="1"/>
        <rFont val="Amasis MT Pro"/>
        <family val="1"/>
      </rPr>
      <t xml:space="preserve">
Desde el área de Operaciones se gestionó el recaudo de las cuotas del producto DAES, logrando normalizar la situación de 452 asociados de un total de 723. Del total restante, 56 se encuentran pendientes de ajuste técnico y 215 asociados presentan cuotas aún por pagar.
</t>
    </r>
    <r>
      <rPr>
        <b/>
        <sz val="9"/>
        <color theme="1"/>
        <rFont val="Amasis MT Pro"/>
        <family val="1"/>
      </rPr>
      <t>Causas</t>
    </r>
    <r>
      <rPr>
        <sz val="9"/>
        <color theme="1"/>
        <rFont val="Amasis MT Pro"/>
        <family val="1"/>
      </rPr>
      <t xml:space="preserve">
Presuntas fallas derivadas de las actualizaciones en el Core Financiero WOG, las cuales impidieron la correcta apertura de cuotas del producto DAES en múltiples cuentas, afectando los ciclos normales de recaudo.
Ausencia de revisión y validación técnica posterior a los procesos de actualización, lo que permitió que las inconsistencias no fueran identificadas ni corregidas oportunamente pese a que ya se habían presentado unos meses atrás.
</t>
    </r>
    <r>
      <rPr>
        <b/>
        <sz val="9"/>
        <color theme="1"/>
        <rFont val="Amasis MT Pro"/>
        <family val="1"/>
      </rPr>
      <t>Impacto</t>
    </r>
    <r>
      <rPr>
        <sz val="9"/>
        <color theme="1"/>
        <rFont val="Amasis MT Pro"/>
        <family val="1"/>
      </rPr>
      <t xml:space="preserve">
Aumento de la mora en DAES por no lograr el recaudo efectivo.
Afectación en la imagen por la percepción de desorganización en el manejo de los descuentos.
Incremento en la carga operativa para la gestión y seguimiento de estos casos.</t>
    </r>
  </si>
  <si>
    <r>
      <rPr>
        <b/>
        <sz val="9"/>
        <color theme="1"/>
        <rFont val="Amasis MT Pro"/>
        <family val="1"/>
      </rPr>
      <t xml:space="preserve">Caso  </t>
    </r>
    <r>
      <rPr>
        <sz val="9"/>
        <color theme="1"/>
        <rFont val="Amasis MT Pro"/>
        <family val="1"/>
      </rPr>
      <t xml:space="preserve">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t>
    </r>
    <r>
      <rPr>
        <b/>
        <sz val="9"/>
        <color theme="1"/>
        <rFont val="Amasis MT Pro"/>
        <family val="1"/>
      </rPr>
      <t xml:space="preserve">Reunión con Banco Coopcentral </t>
    </r>
    <r>
      <rPr>
        <sz val="9"/>
        <color theme="1"/>
        <rFont val="Amasis MT Pro"/>
        <family val="1"/>
      </rPr>
      <t xml:space="preserve">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t>
    </r>
    <r>
      <rPr>
        <b/>
        <sz val="9"/>
        <color theme="1"/>
        <rFont val="Amasis MT Pro"/>
        <family val="1"/>
      </rPr>
      <t>Revisión de giros históricos</t>
    </r>
    <r>
      <rPr>
        <sz val="9"/>
        <color theme="1"/>
        <rFont val="Amasis MT Pro"/>
        <family val="1"/>
      </rPr>
      <t xml:space="preserve">
Entre 2014 y junio de 2025 se analizaron los giros históricos por módulo y por día para definir límites operativos de referencia. El análisis mostró un total acumulado de $604.634,02, con mayor participación en préstamos y transacciones por sucursal virtual, mientras que retiro clientes presentó los valores más bajos. En conjunto, esta revisión permitió establecer límites con base en el comportamiento histórico de las transacciones.
</t>
    </r>
    <r>
      <rPr>
        <b/>
        <sz val="9"/>
        <color theme="1"/>
        <rFont val="Amasis MT Pro"/>
        <family val="1"/>
      </rPr>
      <t>Causas</t>
    </r>
    <r>
      <rPr>
        <sz val="9"/>
        <color theme="1"/>
        <rFont val="Amasis MT Pro"/>
        <family val="1"/>
      </rPr>
      <t xml:space="preserve">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t>
    </r>
    <r>
      <rPr>
        <b/>
        <sz val="9"/>
        <color theme="1"/>
        <rFont val="Amasis MT Pro"/>
        <family val="1"/>
      </rPr>
      <t xml:space="preserve">Impactos   </t>
    </r>
    <r>
      <rPr>
        <sz val="9"/>
        <color theme="1"/>
        <rFont val="Amasis MT Pro"/>
        <family val="1"/>
      </rPr>
      <t xml:space="preserve">
•Posible pérdida financiera directa en caso de no lograr recuperar el total de los recursos
•Reprocesos y sobre carga administrativa. Recursos adicionales destinados a gestionar el error, incluyendo revisión de transacciones, conciliaciones y trámites correctivos.
•La exposición de errores financieros de esta naturaleza puede afectar la percepción de confianza, eficiencia y control institucional ante asociados y entes de control.</t>
    </r>
  </si>
  <si>
    <t xml:space="preserve">
•Posible pérdida financiera directa en caso de no lograr recuperar el total de los recursos
•Reprocesos y sobre carga administrativa. Recursos adicionales destinados a gestionar el error, incluyendo revisión de transacciones, conciliaciones y trámites correctivos.
•La exposición de errores financieros de esta naturaleza puede afectar la percepción de confianza, eficiencia y control institucional ante asociados y entes de control.</t>
  </si>
  <si>
    <t>Reputacional: Pérdida de confianza institucional entre los asociados y miembros del Consejo de Administración, al recibir información errónea sobre sus productos financieros.
Operativo: Necesidad de reprocesar información, diseñar mensajes correctivos y atender múltiples consultas y aclaraciones, generando sobrecarga operativa y desgaste institucional. 
Control Interno: La omisión de mecanismos de revisión y validación previa antes de la dispersión dejó expuesta a la entidad a errores críticos que pudieron escalar a situaciones de mayor gravedad.</t>
  </si>
  <si>
    <t>*Posibles pérdidas por no recaudo oportuno.  La omisión en la creación de los convenios impidió el cobro automático de las cuotas de telefonía, generando exposición a posibles pérdidas por valores no recaudados o recaudos extemporáneos.
*Incremento de reprocesos operativos. La situación demandó actividades adicionales de validación, configuración de convenios, comunicación con asociados, gestión de pagos por caja, aplicación de descuentos alternos y conciliación de valores pendientes. 
*Afectación en la percepción del servicio por parte de los asociados. La no aplicación oportuna de los descuentos pudo generar inconformidad o desconfianza frente a la organización interna del proceso y la adecuada gestión de los convenios por parte de la Cooperativa.</t>
  </si>
  <si>
    <r>
      <rPr>
        <b/>
        <sz val="9"/>
        <color theme="1"/>
        <rFont val="Amasis MT Pro"/>
        <family val="1"/>
      </rPr>
      <t>Caso</t>
    </r>
    <r>
      <rPr>
        <sz val="9"/>
        <color theme="1"/>
        <rFont val="Amasis MT Pro"/>
        <family val="1"/>
      </rPr>
      <t xml:space="preserve">
El 26 de febrero se registró un error en el proceso de pago de compra de cartera mediante PSE, que resultó en un pago errado a la tarjeta de crédito del asociado Yuber Cetina. El error fue humano y ocurrió al digitar el valor total a pagar de la tarjeta Visa del Banco de Occidente en la plataforma AvalPayCenter, donde el monto ingresado fue interpretado incorrectamente debido a la inclusión de puntos y decimales. En esta plataforma, el valor debe ser ingresado únicamente como un número entero; sin embargo, al registrar la cifra con puntos y decimales, el sistema incrementó automáticamente dos dígitos, generando un pago superior al esperado así: Se debía pagar $2.160.897,91 y quedó registrado $ 216.089.791.Ejemplo:Al digitar redondeando Al digitar añadiendo puntos y decimales
</t>
    </r>
    <r>
      <rPr>
        <b/>
        <sz val="9"/>
        <color theme="1"/>
        <rFont val="Amasis MT Pro"/>
        <family val="1"/>
      </rPr>
      <t>Causa</t>
    </r>
    <r>
      <rPr>
        <sz val="9"/>
        <color theme="1"/>
        <rFont val="Amasis MT Pro"/>
        <family val="1"/>
      </rPr>
      <t xml:space="preserve">
Error humano en la digitación del monto, ya que se ingresó en un formato incorrecto al permitido en la plataforma AvalPayCenter.
</t>
    </r>
    <r>
      <rPr>
        <b/>
        <sz val="9"/>
        <color theme="1"/>
        <rFont val="Amasis MT Pro"/>
        <family val="1"/>
      </rPr>
      <t xml:space="preserve">Impacto
Impacto financiero: </t>
    </r>
    <r>
      <rPr>
        <sz val="9"/>
        <color theme="1"/>
        <rFont val="Amasis MT Pro"/>
        <family val="1"/>
      </rPr>
      <t xml:space="preserve">Se generó un pago por un valor mucho mayor al debido, lo que pudo afectar la liquidez inmediata para generar otros pagos por parte de la Cooperativa. </t>
    </r>
    <r>
      <rPr>
        <b/>
        <sz val="9"/>
        <color theme="1"/>
        <rFont val="Amasis MT Pro"/>
        <family val="1"/>
      </rPr>
      <t xml:space="preserve">
Impacto operativo: </t>
    </r>
    <r>
      <rPr>
        <sz val="9"/>
        <color theme="1"/>
        <rFont val="Amasis MT Pro"/>
        <family val="1"/>
      </rPr>
      <t>Trámites adicionales por reproceso y demoras en el reintegro del dinero.</t>
    </r>
  </si>
  <si>
    <t>Impacto financiero: Se generó un pago por un valor mucho mayor al debido, lo que pudo afectar la liquidez inmediata para generar otros pagos por parte de la Cooperativa. 
Impacto operativo: Trámites adicionales por reproceso y demoras en el reintegro del dinero.</t>
  </si>
  <si>
    <r>
      <rPr>
        <b/>
        <sz val="9"/>
        <color theme="1"/>
        <rFont val="Amasis MT Pro"/>
        <family val="1"/>
      </rPr>
      <t>Caso</t>
    </r>
    <r>
      <rPr>
        <sz val="9"/>
        <color theme="1"/>
        <rFont val="Amasis MT Pro"/>
        <family val="1"/>
      </rPr>
      <t xml:space="preserve">
El 16 de febrero de 2025 se presentó una indisponibilidad en los canales transaccionales digitales de la cooperativa (plataforma CoopDigital y App Febor), que afectó el normal funcionamiento del servicio de transferencias.En CoopDigital, la plataforma se congelaba y no enviaba el código OTP impidiendo la autenticación de los usuarios y la finalización de las transacciones.En la App Febor, la opción de pago mediante convenio de recaudo no se encontraba operativa, aunque sí estaban habilitados los pagos individuales por PSE.Adicionalmente, durante el proceso de asesoría, se comunicó erróneamente a los asociados que los pagos por PSE podrían tardar hasta 10minutos, cuando dicho lapso solo aplica en casos excepcionales de error. Esta información inexacta generó confusión, preocupación innecesaria y múltiples alertas entre los asociados.El incidente fue reportado oportunamente al proveedor tecnológico, y tras el proceso de diagnóstico, intervención técnica y pruebas de estabilidad, el servicio fue completamente restablecido el 25 de febrero de2025. La prolongada afectación generó inconformidad de los asociados y la percepción de confiabilidad de los canales digitales.
</t>
    </r>
    <r>
      <rPr>
        <b/>
        <sz val="9"/>
        <color theme="1"/>
        <rFont val="Amasis MT Pro"/>
        <family val="1"/>
      </rPr>
      <t>Causas</t>
    </r>
    <r>
      <rPr>
        <sz val="9"/>
        <color theme="1"/>
        <rFont val="Amasis MT Pro"/>
        <family val="1"/>
      </rPr>
      <t xml:space="preserve">
Las causas son una combinación de factores técnicos y operativos:Spam por activación de políticas de seguridad tras el aumento en la dispersión de mensajes, al activar el factor de autenticación por OTP como medida de prevención para las transacciones.Saturación de los logs de envío de mensajes y correos en Wog, interrumpieron la dispersión de mensajes.Ajustes del proceso por la implementación de una nueva Api por parte del proveedor de mensajería.Fallas en la asesoría al precisar información errada.
</t>
    </r>
    <r>
      <rPr>
        <b/>
        <sz val="9"/>
        <color theme="1"/>
        <rFont val="Amasis MT Pro"/>
        <family val="1"/>
      </rPr>
      <t xml:space="preserve">Impacto
Operativos: </t>
    </r>
    <r>
      <rPr>
        <sz val="9"/>
        <color theme="1"/>
        <rFont val="Amasis MT Pro"/>
        <family val="1"/>
      </rPr>
      <t xml:space="preserve">Interrupción del servicio de transferencias, afectación de procesos internos de atención y aumento en la carga operativa.
</t>
    </r>
    <r>
      <rPr>
        <b/>
        <sz val="9"/>
        <color theme="1"/>
        <rFont val="Amasis MT Pro"/>
        <family val="1"/>
      </rPr>
      <t>Reputacionales:</t>
    </r>
    <r>
      <rPr>
        <sz val="9"/>
        <color theme="1"/>
        <rFont val="Amasis MT Pro"/>
        <family val="1"/>
      </rPr>
      <t xml:space="preserve"> Afectación en la confianza de los asociados frente a los canales digitales, derivando en quejas y percepción negativa del servicio.</t>
    </r>
  </si>
  <si>
    <r>
      <rPr>
        <b/>
        <sz val="9"/>
        <color theme="1"/>
        <rFont val="Amasis MT Pro"/>
        <family val="1"/>
      </rPr>
      <t>Caso</t>
    </r>
    <r>
      <rPr>
        <sz val="9"/>
        <color theme="1"/>
        <rFont val="Amasis MT Pro"/>
        <family val="1"/>
      </rPr>
      <t xml:space="preserve">
El 21 de febrero, en medio de las fallas reportadas en Cooperativa Digital y la App de Febor, se activó la puesta en marcha de una nueva versión de la aplicación, la cual requería que los usuarios descargaran una nueva aplicación.Inicialmente, su lanzamiento estaba programado para mayo de 2025, tras un período de pruebas y certificaciones. Sin embargo, la Dirección de TI gestionó su liberación anticipada con Wog al identificar que esta nueva versión permitía realizar pagos, una funcionalidad que en la versión anterior no estaba funcionando.Esta implementación no fue comunicada con antelación, lo que generó confusión entre los usuarios y dificultades para los asesores comerciales, quienes no tenían información sobre la necesidad de realizar la migración a la nueva plataforma. Como medida correctiva, el área de servicio se dispuso a responder inconformidades expresadas por los asociados. El 22 de febrero, se envió un instructivo a 2.979 asociados informando sobre la nueva aplicación y el proceso de descarga. Sin embargo, la falta de una estrategia de divulgación previa impactó la experiencia de los asociados y la gestión comercial.
</t>
    </r>
    <r>
      <rPr>
        <b/>
        <sz val="9"/>
        <color theme="1"/>
        <rFont val="Amasis MT Pro"/>
        <family val="1"/>
      </rPr>
      <t>Causas</t>
    </r>
    <r>
      <rPr>
        <sz val="9"/>
        <color theme="1"/>
        <rFont val="Amasis MT Pro"/>
        <family val="1"/>
      </rPr>
      <t xml:space="preserve">
Lanzamiento anticipado de la nueva App.
Ausencia de estrategia de divulgación sobre la migración a la nueva App afectó la experiencia del asociado.
</t>
    </r>
    <r>
      <rPr>
        <b/>
        <sz val="9"/>
        <color theme="1"/>
        <rFont val="Amasis MT Pro"/>
        <family val="1"/>
      </rPr>
      <t>Impactos
*Operativos:</t>
    </r>
    <r>
      <rPr>
        <sz val="9"/>
        <color theme="1"/>
        <rFont val="Amasis MT Pro"/>
        <family val="1"/>
      </rPr>
      <t xml:space="preserve"> Aumento de cargas operativas debido al incremento de consultas y reclamaciones relacionadas con la indisponibilidad del servicio.
</t>
    </r>
    <r>
      <rPr>
        <b/>
        <sz val="9"/>
        <color theme="1"/>
        <rFont val="Amasis MT Pro"/>
        <family val="1"/>
      </rPr>
      <t>*Reputacional:</t>
    </r>
    <r>
      <rPr>
        <sz val="9"/>
        <color theme="1"/>
        <rFont val="Amasis MT Pro"/>
        <family val="1"/>
      </rPr>
      <t xml:space="preserve"> Percepción negativa por parte de algunos asociados debido a la falta de información clara y oportuna sobre el cambio.
</t>
    </r>
  </si>
  <si>
    <r>
      <rPr>
        <b/>
        <sz val="9"/>
        <color theme="1"/>
        <rFont val="Amasis MT Pro"/>
        <family val="1"/>
      </rPr>
      <t>Caso</t>
    </r>
    <r>
      <rPr>
        <sz val="9"/>
        <color theme="1"/>
        <rFont val="Amasis MT Pro"/>
        <family val="1"/>
      </rPr>
      <t xml:space="preserve">
Aplicación errada de Nomina de EmpleadosEl 30 de diciembre de 2024, durante la validación final de cuentas por pagar, se identificó que a un funcionario de Febor, Jasson Cepeda, se le realizó un descuento indebido en su nómina. Según la autorización firmada por el trabajador, debía descontarse $870.580 para abono a la Cooperativa Confiar; sin embargo, la funcionaria Silvia Tatiana Chacón Alfonso pagó a Confiar $1.070.580, es decir, $200.000 adicionales.Silvia aclara 'El error se ocasionó porque los valores a pagar a Confiar los tenia en un Excel y al maniobrar el archivo no me percaté de que quedó mal formulado y la suma total no correspondía al saldo real a pagar y quedó fijo el valor de $1.070.580'
</t>
    </r>
    <r>
      <rPr>
        <b/>
        <sz val="9"/>
        <color theme="1"/>
        <rFont val="Amasis MT Pro"/>
        <family val="1"/>
      </rPr>
      <t>Causas</t>
    </r>
    <r>
      <rPr>
        <sz val="9"/>
        <color theme="1"/>
        <rFont val="Amasis MT Pro"/>
        <family val="1"/>
      </rPr>
      <t xml:space="preserve">
Desconcentración del funcionario,Ejecución de procesos manuales inseguros en la maniobra de archivos de Excel
</t>
    </r>
    <r>
      <rPr>
        <b/>
        <sz val="9"/>
        <color theme="1"/>
        <rFont val="Amasis MT Pro"/>
        <family val="1"/>
      </rPr>
      <t>Impacto</t>
    </r>
    <r>
      <rPr>
        <sz val="9"/>
        <color theme="1"/>
        <rFont val="Amasis MT Pro"/>
        <family val="1"/>
      </rPr>
      <t xml:space="preserve">
</t>
    </r>
    <r>
      <rPr>
        <b/>
        <sz val="9"/>
        <color theme="1"/>
        <rFont val="Amasis MT Pro"/>
        <family val="1"/>
      </rPr>
      <t xml:space="preserve">Riesgo Operativo: </t>
    </r>
    <r>
      <rPr>
        <sz val="9"/>
        <color theme="1"/>
        <rFont val="Amasis MT Pro"/>
        <family val="1"/>
      </rPr>
      <t>La falta de controles en la autorización de descuentos salariales evidencia debilidades en la gestión de nómina y la supervisión de procesos internos, lo cual generó impacto de tipo operativo por incurrir en reprocesos.</t>
    </r>
  </si>
  <si>
    <t>Riesgo Operativo: La falta de controles en la autorización de descuentos salariales evidencia debilidades en la gestión de nómina y la supervisión de procesos internos, lo cual generó impacto de tipo operativo por incurrir en reprocesos.</t>
  </si>
  <si>
    <t>Operativos: Interrupción del servicio de transferencias, afectación de procesos internos de atención y aumento en la carga operativa.
Reputacionales: Afectación en la confianza de los asociados frente a los canales digitales, derivando en quejas y percepción negativa del servicio.</t>
  </si>
  <si>
    <t>Fallas en activación anticipada nueva App+[@[CATEGORÍA 4 (Interna)]]</t>
  </si>
  <si>
    <t>*Operativos: Aumento de cargas operativas debido al incremento de consultas y reclamaciones relacionadas con la indisponibilidad del servicio.
*Reputacional: Percepción negativa por parte de algunos asociados debido a la falta de información clara y oportuna sobre el cambio.</t>
  </si>
  <si>
    <r>
      <rPr>
        <b/>
        <sz val="9"/>
        <color theme="1"/>
        <rFont val="Amasis MT Pro"/>
        <family val="1"/>
      </rPr>
      <t>Caso</t>
    </r>
    <r>
      <rPr>
        <sz val="9"/>
        <color theme="1"/>
        <rFont val="Amasis MT Pro"/>
        <family val="1"/>
      </rPr>
      <t xml:space="preserve">
El 9 de enero de 2025, la Dirección Administrativa y Financiera informó que la nómina electrónica correspondiente al mes de noviembre de 2024 fue presentada ante la DIAN por fuera del plazo legal establecido. Según lo dispuesto en la normativa vigente, este reporte debía realizarse a más tardar el 10 de diciembre de 2024. Sin embargo, fue efectuado hasta el 3 de enero de 2025, incurriendo en un incumplimiento regulatorio.
Durante la verificación del hecho, se identificó que el 16 de diciembre de 2024 la funcionaria encargada del proceso informó erróneamente a su superior inmediato que el envío ya había sido realizado, lo cual se descartó al revisar los registros oficiales de la DIAN.
</t>
    </r>
    <r>
      <rPr>
        <b/>
        <sz val="9"/>
        <color theme="1"/>
        <rFont val="Amasis MT Pro"/>
        <family val="1"/>
      </rPr>
      <t>Causa</t>
    </r>
    <r>
      <rPr>
        <sz val="9"/>
        <color theme="1"/>
        <rFont val="Amasis MT Pro"/>
        <family val="1"/>
      </rPr>
      <t xml:space="preserve">
•Saturación de actividades adicionales durante el mes de diciembre
•Desconcentración del funcionario
</t>
    </r>
    <r>
      <rPr>
        <b/>
        <sz val="9"/>
        <color theme="1"/>
        <rFont val="Amasis MT Pro"/>
        <family val="1"/>
      </rPr>
      <t>Impacto</t>
    </r>
    <r>
      <rPr>
        <sz val="9"/>
        <color theme="1"/>
        <rFont val="Amasis MT Pro"/>
        <family val="1"/>
      </rPr>
      <t xml:space="preserve">
</t>
    </r>
    <r>
      <rPr>
        <b/>
        <sz val="9"/>
        <color theme="1"/>
        <rFont val="Amasis MT Pro"/>
        <family val="1"/>
      </rPr>
      <t>•Riesgo Legal y Financiero:</t>
    </r>
    <r>
      <rPr>
        <sz val="9"/>
        <color theme="1"/>
        <rFont val="Amasis MT Pro"/>
        <family val="1"/>
      </rPr>
      <t xml:space="preserve"> La DIAN puede notificar una sanción. La omisión en el reporte extemporáneo representa un incumplimiento del Estatuto Tributario y la Resolución 000013 de 2021 de la DIAN, lo que podría derivar en sanciones futuras más severas si la situación se repite. Posible sanción de hasta el 3% del valor de la nómina devengada ($6.400.000), valor que fue reducido al 50% por ser primera infracción, quedando en $3.200.000.
</t>
    </r>
    <r>
      <rPr>
        <b/>
        <sz val="9"/>
        <color theme="1"/>
        <rFont val="Amasis MT Pro"/>
        <family val="1"/>
      </rPr>
      <t>•Riesgo Reputacional:</t>
    </r>
    <r>
      <rPr>
        <sz val="9"/>
        <color theme="1"/>
        <rFont val="Amasis MT Pro"/>
        <family val="1"/>
      </rPr>
      <t xml:space="preserve"> La credibilidad de Febor ante los organismos reguladores y asociados se ve afectada al incurrir en errores administrativos que generan sanciones.</t>
    </r>
  </si>
  <si>
    <t>•Riesgo Legal y Financiero: La DIAN puede notificar una sanción. La omisión en el reporte extemporáneo representa un incumplimiento del Estatuto Tributario y la Resolución 000013 de 2021 de la DIAN, lo que podría derivar en sanciones futuras más severas si la situación se repite. Posible sanción de hasta el 3% del valor de la nómina devengada ($6.400.000), valor que fue reducido al 50% por ser primera infracción, quedando en $3.200.000.
•Riesgo Reputacional: La credibilidad de Febor ante los organismos reguladores y asociados se ve afectada al incurrir en errores administrativos que generan sanciones.</t>
  </si>
  <si>
    <t>Monitoreo permanente hasta terminar el pago de la deuda, ir registrando las cuantias recuperadas</t>
  </si>
  <si>
    <t>Diana Fonseca;
Diana Forero</t>
  </si>
  <si>
    <t>Juan Pablo Vélez;
Diana Fonseca;
Diana Forero</t>
  </si>
  <si>
    <t>Diana Fonseca;
Nataly Malagón;
Diana Fonseca</t>
  </si>
  <si>
    <t>Luis Angel Erazo;
Juan Daniel Parra</t>
  </si>
  <si>
    <t>Diana Fonseca;
Juan Daniel Parra</t>
  </si>
  <si>
    <t>Nataly Malagón;
Diana Forero</t>
  </si>
  <si>
    <t>Andres Forero;
Juan Pablo Vélez</t>
  </si>
  <si>
    <t>Analista en el cargo durante el periodo de seguimiento ;
Nataly Malagón</t>
  </si>
  <si>
    <t>Creados con vigencia feb26 y  ene27</t>
  </si>
  <si>
    <t>Detectaron el error en la programacion de  nomina de empleados porque el convenio no aparecia para el gerente y otro funcionario</t>
  </si>
  <si>
    <t>Confirmado por Luis Angel el pago de los convenios</t>
  </si>
  <si>
    <r>
      <t xml:space="preserve">Corrección y reenvío de la información: </t>
    </r>
    <r>
      <rPr>
        <sz val="10"/>
        <color theme="1"/>
        <rFont val="Arial"/>
        <family val="2"/>
      </rPr>
      <t>Se corrigió la información enviada inicialmente y se realizó un nuevo envío de los extractos, asegurando que los asociados recibieran los documentos y la comunicación con los datos adecuados.</t>
    </r>
  </si>
  <si>
    <r>
      <t xml:space="preserve">Atención de inconformidades
</t>
    </r>
    <r>
      <rPr>
        <sz val="10"/>
        <color theme="1"/>
        <rFont val="Arial"/>
        <family val="2"/>
      </rPr>
      <t>Identificar si se presentaron quejas, reclamos o consultas asociadas al envío errado, con el fin de dimensionar el impacto en el servicio.</t>
    </r>
  </si>
  <si>
    <r>
      <t xml:space="preserve">Automatización Wog para envío de extractos de productos de forma similar al extracto de TC
</t>
    </r>
    <r>
      <rPr>
        <sz val="10"/>
        <color theme="1"/>
        <rFont val="Arial"/>
        <family val="2"/>
      </rPr>
      <t>Se implementó el envío automático de correos electrónicos y la publicación de los extractos de productos en Cooperativa Digital, mediante el sistema Wog, incorporando la estandarización de mensaje institucional elaborado por el área de comunicaciones.</t>
    </r>
  </si>
  <si>
    <r>
      <t xml:space="preserve">Pruebas de funcionamiento
</t>
    </r>
    <r>
      <rPr>
        <sz val="10"/>
        <color theme="1"/>
        <rFont val="Lato"/>
        <family val="2"/>
      </rPr>
      <t>Antes de la salida en firme de cualquier automatización o cambio en el proceso, realizar pruebas con una muestra limitada y previamente definida, validar la calidad de la información, verificar la correcta generación y envío de los documentos, revisar el contenido del mensaje institucional y dejar evidencia de los resultados. La dirección de informática podrá solicitar apoyo de otras áreas afines para esta actividad.</t>
    </r>
  </si>
  <si>
    <t>Dirección Servicio al Asociado</t>
  </si>
  <si>
    <t>Dirección Informática
Jefe Comunicaciones</t>
  </si>
  <si>
    <t>Dirección Informática
Dirección Servicio al Asociado</t>
  </si>
  <si>
    <t xml:space="preserve">Dirección Informática </t>
  </si>
  <si>
    <r>
      <rPr>
        <b/>
        <sz val="10"/>
        <color theme="1"/>
        <rFont val="Arial"/>
        <family val="2"/>
      </rPr>
      <t>Verificación posterior al envío:</t>
    </r>
    <r>
      <rPr>
        <sz val="10"/>
        <color theme="1"/>
        <rFont val="Arial"/>
        <family val="2"/>
      </rPr>
      <t xml:space="preserve">
Implementar una validación posterior a cada envío masivo, mediante la revisión de una muestra de correos enviados.</t>
    </r>
  </si>
  <si>
    <r>
      <t>Evaluar exposición en protección de datos.</t>
    </r>
    <r>
      <rPr>
        <sz val="12"/>
        <color theme="1"/>
        <rFont val="Calibri"/>
        <family val="2"/>
        <scheme val="minor"/>
      </rPr>
      <t xml:space="preserve"> </t>
    </r>
    <r>
      <rPr>
        <sz val="11"/>
        <color theme="1"/>
        <rFont val="Calibri"/>
        <family val="2"/>
        <scheme val="minor"/>
      </rPr>
      <t>Validar si los extractos enviados contenían información sensible o datos personales que pudieran representar un riesgo adicional. No se presentó ninguna exposición de información.</t>
    </r>
  </si>
  <si>
    <r>
      <t xml:space="preserve">Suspender el envío masivo
</t>
    </r>
    <r>
      <rPr>
        <sz val="10"/>
        <color theme="1"/>
        <rFont val="Arial"/>
        <family val="2"/>
      </rPr>
      <t>Detener inmediatamente la dispersión de certificados al identificar la inconsistencia, evitando que el error se extendiera a más asociados.</t>
    </r>
  </si>
  <si>
    <r>
      <t xml:space="preserve">Corrección del proceso: </t>
    </r>
    <r>
      <rPr>
        <sz val="11"/>
        <color theme="1"/>
        <rFont val="Calibri"/>
        <family val="2"/>
        <scheme val="minor"/>
      </rPr>
      <t>Determinar el número exacto de asociados impactados, identificar los certificados enviados con contraseña errada y establecer el alcance del reproceso requerido.
Posteriormente, corregir la falla de configuración, ajustar el mensaje institucional y realizar un nuevo envío de los certificados con la información y condiciones de acceso corregidas.</t>
    </r>
  </si>
  <si>
    <r>
      <t xml:space="preserve">Automatización de tareas y pruebas de funcionamiento
</t>
    </r>
    <r>
      <rPr>
        <sz val="10"/>
        <color theme="1"/>
        <rFont val="Lato"/>
        <family val="2"/>
      </rPr>
      <t>Revisar la automatización del proceso de envío masivo con el fin de reducir la dependencia de plantillas manuales y minimizar el riesgo de desplazamientos o filtraciones erradas en las plantillas de Excel.
En caso de que sea necesario utilizar plantillas, se deberán realizar pruebas de validación del Excel antes de programar los envíos.</t>
    </r>
  </si>
  <si>
    <t>Acción para caso 2, ectractos de OTROS PRODUCTOS.</t>
  </si>
  <si>
    <t>Dirección informática</t>
  </si>
  <si>
    <t>Dirección Informática</t>
  </si>
  <si>
    <t>Dirección informática
Jefe Comunicaciones</t>
  </si>
  <si>
    <t xml:space="preserve">
Dirección informática</t>
  </si>
  <si>
    <t>Acción para caso 3, Certificaados de Renta</t>
  </si>
  <si>
    <r>
      <rPr>
        <b/>
        <sz val="10"/>
        <color theme="1"/>
        <rFont val="Lato"/>
        <family val="2"/>
      </rPr>
      <t>Atención de inconformidades</t>
    </r>
    <r>
      <rPr>
        <sz val="10"/>
        <color theme="1"/>
        <rFont val="Lato"/>
        <family val="2"/>
      </rPr>
      <t xml:space="preserve">
Identificar si se presentaron quejas, reclamos o consultas asociadas al envío errado, con el fin de dimensionar el impacto en el servicio.</t>
    </r>
  </si>
  <si>
    <r>
      <rPr>
        <b/>
        <sz val="10"/>
        <color theme="1"/>
        <rFont val="Lato"/>
        <family val="2"/>
      </rPr>
      <t>Evaluar exposición en protección de datos</t>
    </r>
    <r>
      <rPr>
        <sz val="10"/>
        <color theme="1"/>
        <rFont val="Lato"/>
        <family val="2"/>
      </rPr>
      <t>. Validar si los extractos enviados contenían información sensible o datos personales que pudieran representar un riesgo adicional. No se presentó ninguna exposición de información.</t>
    </r>
  </si>
  <si>
    <r>
      <rPr>
        <b/>
        <sz val="10"/>
        <color theme="1"/>
        <rFont val="Lato"/>
        <family val="2"/>
      </rPr>
      <t xml:space="preserve">Ajustes en el mensaje de correo. </t>
    </r>
    <r>
      <rPr>
        <sz val="10"/>
        <color theme="1"/>
        <rFont val="Lato"/>
        <family val="2"/>
      </rPr>
      <t xml:space="preserve">
El área de informática avanzó en la configuración del mensaje de correo en tono formal e institucional, con el apoyo del área de comunicaciones.</t>
    </r>
  </si>
  <si>
    <r>
      <rPr>
        <b/>
        <sz val="10"/>
        <color theme="1"/>
        <rFont val="Lato"/>
        <family val="2"/>
      </rPr>
      <t xml:space="preserve">Pruebas de consulta. </t>
    </r>
    <r>
      <rPr>
        <sz val="10"/>
        <color theme="1"/>
        <rFont val="Lato"/>
        <family val="2"/>
      </rPr>
      <t xml:space="preserve">
Se realizaron pruebas de consulta de extractos con asociados que apoyaron voluntariamente el proceso, entre los Nelson Riaño y Gregory Martínez.</t>
    </r>
  </si>
  <si>
    <r>
      <rPr>
        <b/>
        <sz val="10"/>
        <color theme="1"/>
        <rFont val="Lato"/>
        <family val="2"/>
      </rPr>
      <t xml:space="preserve">Gestión de ajuste en Ascard. </t>
    </r>
    <r>
      <rPr>
        <sz val="10"/>
        <color theme="1"/>
        <rFont val="Lato"/>
        <family val="2"/>
      </rPr>
      <t xml:space="preserve">
El área de operaciones se encuentra gestionando que las exclusiones se generen directamente desde Ascard, para eliminar del proceso las depuraciones manuales. Al 28 de abril el proceso estaba en pruebas, continua en seguimiento.</t>
    </r>
  </si>
  <si>
    <r>
      <rPr>
        <b/>
        <sz val="10"/>
        <color theme="1"/>
        <rFont val="Lato"/>
        <family val="2"/>
      </rPr>
      <t>Pruebas de funcionamiento</t>
    </r>
    <r>
      <rPr>
        <sz val="10"/>
        <color theme="1"/>
        <rFont val="Lato"/>
        <family val="2"/>
      </rPr>
      <t xml:space="preserve">
Continuar con el fortalecimiento del proceso automatizado en WOG para consolidar el envío automático de extractos, asegurando previamente la calidad y consistencia de la información tomada de Ascard.
Antes de la salida en firme de cualquier automatización o cambio en el proceso, realizar pruebas con una muestra limitada y previamente definida, validar la calidad de la información, verificar la correcta generación y envío de los documentos, revisar el contenido del mensaje institucional y dejar evidencia de los resultados. La dirección de informática podrá solicitar apoyo de otras áreas afines para esta actividad.</t>
    </r>
  </si>
  <si>
    <r>
      <rPr>
        <b/>
        <sz val="10"/>
        <color theme="1"/>
        <rFont val="Lato"/>
        <family val="2"/>
      </rPr>
      <t>Verificación posterior al envío de correos:</t>
    </r>
    <r>
      <rPr>
        <sz val="10"/>
        <color theme="1"/>
        <rFont val="Lato"/>
        <family val="2"/>
      </rPr>
      <t xml:space="preserve">
Implementar una validación posterior a cada envío masivo, mediante la revisión de una muestra de correos enviados. En caso de identificar inconsistencias, se deberán activar de inmediato las acciones de corrección y comunicación interna y con los asociados.</t>
    </r>
  </si>
  <si>
    <t>Jefe operaciones</t>
  </si>
  <si>
    <t>Fabian Jordán;
Anggie Villamizar</t>
  </si>
  <si>
    <t>Dirección Informática; Jefe operaciones</t>
  </si>
  <si>
    <t>Fabian Jordán;
Johan Cruz</t>
  </si>
  <si>
    <t>Fabian Jordán;
Johana Cortés</t>
  </si>
  <si>
    <r>
      <t xml:space="preserve">Caso
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 Anexo 1. Conversación de WhatsApp – Reporte inicial del incidente.
</t>
    </r>
    <r>
      <rPr>
        <b/>
        <sz val="9"/>
        <color theme="1"/>
        <rFont val="Amasis MT Pro"/>
        <family val="1"/>
      </rPr>
      <t>Reunión del equipo directivo</t>
    </r>
    <r>
      <rPr>
        <sz val="9"/>
        <color theme="1"/>
        <rFont val="Amasis MT Pro"/>
        <family val="1"/>
      </rPr>
      <t xml:space="preserve">
Sobre las 11:30 a.m. se llevó a cabo una reunión del equipo directivo con el propósito de analizar el incidente, evaluar su alcance y definir las medidas inmediatas de contención y verificación. Como resultado de la sesión, se identificaron las principales hipótesis y posibles causas asociadas a la materialización del evento. Anexo 2. Acta de reunión.
</t>
    </r>
    <r>
      <rPr>
        <b/>
        <sz val="9"/>
        <color theme="1"/>
        <rFont val="Amasis MT Pro"/>
        <family val="1"/>
      </rPr>
      <t>Identificación detallada de los casos reportados</t>
    </r>
    <r>
      <rPr>
        <sz val="9"/>
        <color theme="1"/>
        <rFont val="Amasis MT Pro"/>
        <family val="1"/>
      </rPr>
      <t xml:space="preserve">
Se consolidó la información de los asociados que reportaron operaciones no reconocidas mediante la modalidad de retiro sin tarjeta durante julio de 2025, identificándose afectaciones confirmadas por un valor total de $10.040.000 correspondientes a seis asociados:
*JOSE ALEXANDER PERES MORALES (2.400.000,00) 
*FRANCISCO MIGUEL MARTINEZ AYALA  (2.200.000) 
ADALBERTO WILSON SAMPAYO ARRIETA (2.400.000) 
PABLO ANGEL VARGAS RODRIGUEZ (2.400.000) 
JOHN JAIDER ORTIZ BEJARANO (40.000) 
JAIME DE JESUS SALDARRIAGA SANCHEZ (600.000)
</t>
    </r>
    <r>
      <rPr>
        <b/>
        <sz val="9"/>
        <color theme="1"/>
        <rFont val="Amasis MT Pro"/>
        <family val="1"/>
      </rPr>
      <t>Inhabilitación preventiva de usuarios en el Multiportal</t>
    </r>
    <r>
      <rPr>
        <sz val="9"/>
        <color theme="1"/>
        <rFont val="Amasis MT Pro"/>
        <family val="1"/>
      </rPr>
      <t xml:space="preserve">
Como medida inmediata de contención, se realizó la inhabilitación preventiva y temporal de los usuarios registrados en el Multiportal, luego de identificar que los asociados enrolados previamente en la App anterior migraban automáticamente a la nueva App. Esta acción permitió reducir la exposición al riesgo mientras se adelantaban las validaciones y análisis correspondientes. Anexo 3. Usuarios Multiportal (archivo Excel)
</t>
    </r>
    <r>
      <rPr>
        <b/>
        <sz val="9"/>
        <color theme="1"/>
        <rFont val="Amasis MT Pro"/>
        <family val="1"/>
      </rPr>
      <t>Comunicación temporal en la App</t>
    </r>
    <r>
      <rPr>
        <sz val="9"/>
        <color theme="1"/>
        <rFont val="Amasis MT Pro"/>
        <family val="1"/>
      </rPr>
      <t xml:space="preserve">
Mientras se adelantaban las validaciones y el análisis interno del incidente, se publicó un mensaje temporal en el banner informativo de la App, informando la inhabilidad temporal del acceso al Multiportal. Esta medida tuvo como finalidad controlar la exposición del incidente, evitar afectaciones operativas adicionales y gestionar la comunicación con los asociados de manera preventiva. Anexo 4. Imagen de publicación Banner
</t>
    </r>
    <r>
      <rPr>
        <b/>
        <sz val="9"/>
        <color theme="1"/>
        <rFont val="Amasis MT Pro"/>
        <family val="1"/>
      </rPr>
      <t>Identificación de los puntos de retiro utilizados</t>
    </r>
    <r>
      <rPr>
        <sz val="9"/>
        <color theme="1"/>
        <rFont val="Amasis MT Pro"/>
        <family val="1"/>
      </rPr>
      <t xml:space="preserve">
Como parte del análisis del incidente, se identificó que los retiros no autorizados mediante la modalidad de retiro sin tarjeta fueron realizados presuntamente de forma irregular en varios cajeros automáticos ubicados en la ciudad de Bogotá. Esta información permitió focalizar la revisión de transacciones y apoyar las gestiones posteriores de validación y recolección de evidencias:
•00966 1225_Carrera 92 60-1100100BOGOTACO 
•00966 3669_Cra 65 No 11-51100100BOGOTACO
•00966 2427_Av Americas No1100100BOGOTACO
Se gestionó ante Banco Coopcentral la solicitud de los registros fílmicos correspondientes a los cajeros automáticos identificados en las transacciones objeto de análisis. Como resultado de la revisión realizada, se observó a una misma persona efectuando retiros en diferentes puntos, situación que fortaleció los elementos de análisis y soporte para las actuaciones internas y legales derivadas del caso. Anexo 5. Registros fílmicos
Análisis de registros de enrolamiento en la nueva App
Durante la revisión de los registros de enrolamiento en la nueva App, se identificó que los asociados afectados realizaron su primer registro durante julio de 2025 mediante el mecanismo de autenticación de Visionamos, sin evidenciar accesos previos en la App anterior ni en el Multiportal. Posteriormente, las áreas de Servicio al Asociado y Control Interno realizaron contacto telefónico con los asociados, quienes confirmaron no haber efectuado los enrolamientos ni las transacciones objeto de análisis.
A partir de este hallazgo, se efectuó una revisión detallada de todos los enrolamientos realizados desde abril de 2025, fecha de salida de la nueva App, identificándose 25 asociados con características similares al patrón evaluado. Como medida preventiva, dichos usuarios permanecieron bloqueados temporalmente mientras se adelantaban las validaciones correspondientes. Anexo 6. Usuarios registrados desde abril 2025.
</t>
    </r>
    <r>
      <rPr>
        <b/>
        <sz val="9"/>
        <color theme="1"/>
        <rFont val="Amasis MT Pro"/>
        <family val="1"/>
      </rPr>
      <t>Validación del patrón geográfico del fraude</t>
    </r>
    <r>
      <rPr>
        <sz val="9"/>
        <color theme="1"/>
        <rFont val="Amasis MT Pro"/>
        <family val="1"/>
      </rPr>
      <t xml:space="preserve">
Durante el análisis de los casos reportados, se identificó que varios de los asociados afectados tenían lugar de residencia fuera de Bogotá, mientras que los retiros no autorizados fueron realizados en cajeros automáticos ubicados en dicha ciudad. Este comportamiento permitió identificar un patrón geográfico atípico asociado al incidente.
Con base en esta situación, se efectuó una validación individual de los casos identificados. En uno de ellos no fue posible establecer contacto con el asociado; sin embargo, considerando que su residencia correspondía a la ciudad de Medellín y que el retiro fue efectuado en Bogotá, se mantuvo el bloqueo preventivo de la cuenta y el caso fue incluido dentro del total de afectaciones analizadas.
Adicionalmente, la Dirección de Riesgos realizó contacto telefónico con tres asociados residentes en Bogotá cuyos retiros también fueron efectuados en esta ciudad, quienes confirmaron haber realizado directamente las transacciones registradas. De igual forma, se identificaron tres asociados con residencia en otras ciudades, cuyos retiros fueron efectuados en sus respectivas ciudades de domicilio, razón por la cual no fueron incluidos dentro del patrón de fraude evaluado ni se consideraron casos objeto de afectación.
Las validaciones efectuadas permitieron delimitar el comportamiento asociado al incidente y focalizar las medidas de seguimiento sobre los casos que presentaban coincidencias con el patrón identificado. Anexo 7 Movimientos Multiportal. 
Restricción de topes diarios como medida de contención
Previamente al incidente, la Cooperativa había implementado una reducción en los topes diarios de retiro sin tarjeta como medida preventiva de control. Durante el análisis de las transacciones, se evidenció que dicha restricción contribuyó a la contención del riesgo, al impedir la ejecución de nuevos retiros que excedían los límites configurados.
En los registros analizados se identificaron intentos de transacción rechazados por exceder la frecuencia permitida y los montos máximos autorizados para esta funcionalidad. 
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El 22 de julio de 2025 se llevó a cabo una reunión entre representantes de Febor y Banco Coopcentral, con participación de la funcionaria Yurani Sánchez, con el propósito de revisar los avances relacionados con los casos de fraude identificados en la funcionalidad de retiro sin tarjeta de la nueva App Febor.
Durante la reunión, Coopcentral informó que los registros fílmicos de los cajeros automáticos serían entregados en un plazo aproximado de cinco días hábiles, junto con el respectivo informe operativo y las evidencias asociadas al caso. Asimismo, indicó que el patrón identificado correspondía a un tipo de fraude no observado previamente en eventos similares.
En el análisis realizado se evidenció que los presuntos responsables lograron acceder a los correos electrónicos de los asociados afectados, lo que les permitió completar el proceso de enrolamiento en la App mediante el cargue del documento de identidad, la configuración de preguntas de seguridad y la recepción de códigos OTP requeridos para la autenticación. Según la información suministrada, los enrolamientos se efectuaron entre el 15 y el 17 de julio de 2025 desde dispositivos móviles.
Adicionalmente, Coopcentral explicó que el proceso de enrolamiento validaba la información únicamente frente a los datos previamente suministrados por la entidad, sin realizar contrastes con fuentes oficiales como la Registraduría ni mecanismos de reconocimiento facial o validación avanzada de autenticidad documental, situación que representaba una vulnerabilidad relevante en el esquema de autenticación.
Como medida de contención, Coopcentral informó la deshabilitación temporal de nuevos enrolamientos mediante el retiro de términos y condiciones de aceptación, así como la inhabilitación preventiva de usuarios previamente registrados.
Por parte de Febor, se solicitó el detalle de los correos electrónicos utilizados para el envío de códigos OTP y se manifestó la necesidad de escalar formalmente el caso ante Visionamos, considerando la posible existencia de vulnerabilidades asociadas al proceso de autenticación y manejo de información.
Finalmente, se revisó el procedimiento relacionado con la devolución de los recursos sustraídos a los asociados afectados. Frente a este punto, Febor dejó constancia de su posición institucional respecto a que la vulneración no tuvo origen en controles internos de la entidad y definió como compromiso adelantar la gestión formal de reclamación y solicitud de devolución ante Visionamos. Anexo 8. Informes Visionamos
</t>
    </r>
    <r>
      <rPr>
        <b/>
        <sz val="9"/>
        <color theme="1"/>
        <rFont val="Amasis MT Pro"/>
        <family val="1"/>
      </rPr>
      <t xml:space="preserve">Revisión de correos </t>
    </r>
    <r>
      <rPr>
        <sz val="9"/>
        <color theme="1"/>
        <rFont val="Amasis MT Pro"/>
        <family val="1"/>
      </rPr>
      <t xml:space="preserve">
El 23 de julio de 2025, Banco Coopcentral suministró el listado de correos electrónicos a los cuales fueron enviados los códigos OTP utilizados durante los procesos de autenticación relacionados con los enrolamientos analizados.
Como resultado de la revisión efectuada por las áreas de Operaciones y Riesgos, se evidenció que los correos electrónicos asociados a los casos evaluados coincidían con los registrados previamente en las bases de datos de Febor y no presentaban actualizaciones recientes. Este análisis permitió descartar modificaciones recientes de información de contacto como posible origen del incidente.
La validación reiteró la hipótesis asociada a un presunto acceso no autorizado a las cuentas de correo electrónico de los asociados afectados, utilizadas posteriormente durante el proceso de autenticación y enrolamiento en la nueva App.
</t>
    </r>
    <r>
      <rPr>
        <b/>
        <sz val="9"/>
        <color theme="1"/>
        <rFont val="Amasis MT Pro"/>
        <family val="1"/>
      </rPr>
      <t>Solicitud de la devolución de recursos</t>
    </r>
    <r>
      <rPr>
        <sz val="9"/>
        <color theme="1"/>
        <rFont val="Amasis MT Pro"/>
        <family val="1"/>
      </rPr>
      <t xml:space="preserve">
Con base en los hallazgos identificados durante el análisis del incidente, se definió la elaboración y radicación de una solicitud formal dirigida a Visionamos, orientada a gestionar la devolución de los recursos sustraídos de manera no autorizada a los asociados afectados.
La gestión fue liderada por el área Jurídica de Febor, soportada en las evidencias recopiladas, los análisis efectuados y las validaciones realizadas durante el proceso de investigación del caso. Sin embargo, la solicitud de devolución no fue aceptada por Visionamos, motivo por el cual posteriormente se gestionó un derecho de petición como mecanismo complementario de reclamación.
Devolución de recursos a los asociados afectados
Mientras se adelantaba el proceso formal de reclamación y solicitud de devolución ante Coopcentral y Visionamos, la Cooperativa gestionó internamente la restitución de los recursos a los asociados afectados, con el propósito de mitigar la afectación financiera y reputacional derivada del incidente.
La ejecución de esta medida estuvo sujeta a validación previa por parte de la Gerencia y fue coordinada por la Jefe de Operaciones, en conjunto con el área Jurídica, quienes realizaron las verificaciones correspondientes para la aplicación de los reintegros.
Como resultado del proceso, se efectuó la devolución de recursos a cinco asociados que presentaron la respectiva denuncia y cumplieron con la documentación requerida para el trámite. En el caso del asociado John Jaider Ortiz Bejarano, no se continuó con el proceso de reclamación ni devolución, debido a que el asociado manifestó que el valor afectado no representaba una pérdida relevante frente al trámite requerido para la gestión correspondiente.
</t>
    </r>
    <r>
      <rPr>
        <b/>
        <sz val="9"/>
        <color theme="1"/>
        <rFont val="Amasis MT Pro"/>
        <family val="1"/>
      </rPr>
      <t xml:space="preserve">
</t>
    </r>
    <r>
      <rPr>
        <sz val="9"/>
        <color theme="1"/>
        <rFont val="Amasis MT Pro"/>
        <family val="1"/>
      </rPr>
      <t>Causas</t>
    </r>
    <r>
      <rPr>
        <b/>
        <sz val="9"/>
        <color theme="1"/>
        <rFont val="Amasis MT Pro"/>
        <family val="1"/>
      </rPr>
      <t xml:space="preserve">
</t>
    </r>
    <r>
      <rPr>
        <sz val="9"/>
        <color theme="1"/>
        <rFont val="Amasis MT Pro"/>
        <family val="1"/>
      </rPr>
      <t xml:space="preserve">Debilidades en los mecanismos de validación de identidad y autenticación en el proceso de enrolamiento.
</t>
    </r>
    <r>
      <rPr>
        <b/>
        <sz val="9"/>
        <color theme="1"/>
        <rFont val="Amasis MT Pro"/>
        <family val="1"/>
      </rPr>
      <t>Impactos</t>
    </r>
    <r>
      <rPr>
        <sz val="9"/>
        <color theme="1"/>
        <rFont val="Amasis MT Pro"/>
        <family val="1"/>
      </rPr>
      <t xml:space="preserve">
</t>
    </r>
    <r>
      <rPr>
        <b/>
        <sz val="9"/>
        <color theme="1"/>
        <rFont val="Amasis MT Pro"/>
        <family val="1"/>
      </rPr>
      <t xml:space="preserve">Económicos </t>
    </r>
    <r>
      <rPr>
        <sz val="9"/>
        <color theme="1"/>
        <rFont val="Amasis MT Pro"/>
        <family val="1"/>
      </rPr>
      <t xml:space="preserve">
•Para asociados: Afectación económica a los asociados por retiros no autorizados desde sus cuentas de ahorro.
•Para la entidad: Asunción interna de devoluciones de recursos por parte de la Cooperativa a los asociados afectados.
</t>
    </r>
    <r>
      <rPr>
        <b/>
        <sz val="9"/>
        <color theme="1"/>
        <rFont val="Amasis MT Pro"/>
        <family val="1"/>
      </rPr>
      <t>Pérdida de confianza en los canales digitales:</t>
    </r>
    <r>
      <rPr>
        <sz val="9"/>
        <color theme="1"/>
        <rFont val="Amasis MT Pro"/>
        <family val="1"/>
      </rPr>
      <t xml:space="preserve">
•Riesgo de baja adopción de la nueva App por temor a vulnerabilidades.
•Posible afectación al proceso de transformación digital de la entidad.
</t>
    </r>
    <r>
      <rPr>
        <b/>
        <sz val="9"/>
        <color theme="1"/>
        <rFont val="Amasis MT Pro"/>
        <family val="1"/>
      </rPr>
      <t xml:space="preserve">Operacionales </t>
    </r>
    <r>
      <rPr>
        <sz val="9"/>
        <color theme="1"/>
        <rFont val="Amasis MT Pro"/>
        <family val="1"/>
      </rPr>
      <t xml:space="preserve">
•Incremento de cargas operativas asociadas a bloqueos preventivos, validaciones, atención de casos y gestión de reclamaciones.
</t>
    </r>
  </si>
  <si>
    <t>En proceso de certificación nueva App. Implementación de reconocimiento facial y validación de 16 puntos de veracidad del documento en la nueva App Febor la cual está en proceso de certificación por parte del área de tecnología.</t>
  </si>
  <si>
    <t>Bloqueo preventivo y temporal de usuarios registrados en el Multiportal</t>
  </si>
  <si>
    <t>Bloqueo individual preventivo de 25 asociados identificados durante el análisis del incidente</t>
  </si>
  <si>
    <t>Publicación temporal de banner informativo sobre la inhabilidad del Multiportal</t>
  </si>
  <si>
    <t>Solicitud de registros fílmicos de cajeros automáticos a Coopcentral</t>
  </si>
  <si>
    <t>Revisión y análisis de registros de enrolamiento efectuados desde abril de 2025</t>
  </si>
  <si>
    <t>Desactivación temporal de nuevos enrolamientos en la App</t>
  </si>
  <si>
    <t>Validación del patrón geográfico asociado a los retiros identificados</t>
  </si>
  <si>
    <t>Gestión y escalamiento del incidente con Coopcentral para evaluación del caso con el proveedor</t>
  </si>
  <si>
    <t>Reducción preventiva del tope diario para retiros sin tarjeta</t>
  </si>
  <si>
    <t>Revisión de correos electrónicos utilizados en los enrolamientos analizados</t>
  </si>
  <si>
    <t>Solicitud formal a Coopcentral de las imágenes de los documentos de identidad utilizados en los enrolamientos investigados</t>
  </si>
  <si>
    <t>Radicación de solicitud formal de devolución de recursos ante Visionamos</t>
  </si>
  <si>
    <t>Implementación de reconocimiento facial y validación de veracidad documental en la nueva App Febor, como parte del fortalecimiento del proceso de autenticación digital.</t>
  </si>
  <si>
    <t>Devolución de recursos a los asociados afectados.</t>
  </si>
  <si>
    <t>Posibles pérdidas económicas para los asociados y afectación a la confianza en los canales digitales de la Cooperativa, derivadas de retiros no autorizados mediante la funcionalidad de retiro sin tarjeta, ocasionados por debilidades en los mecanismos de validación de identidad y autenticación en la App Movil.</t>
  </si>
  <si>
    <t>Debilidades en los mecanismos de validación de identidad y autenticación en el proceso de enrolamiento.</t>
  </si>
  <si>
    <r>
      <rPr>
        <b/>
        <sz val="11"/>
        <color theme="1"/>
        <rFont val="Calibri"/>
        <family val="2"/>
        <scheme val="minor"/>
      </rPr>
      <t xml:space="preserve">Económicos </t>
    </r>
    <r>
      <rPr>
        <sz val="11"/>
        <color theme="1"/>
        <rFont val="Calibri"/>
        <family val="2"/>
        <scheme val="minor"/>
      </rPr>
      <t xml:space="preserve">
•	Para asociados: Afectación económica a los asociados por retiros no autorizados desde sus cuentas de ahorro.
•	Para la entidad: Asunción interna de devoluciones de recursos por parte de la Cooperativa a los asociados afectados.
</t>
    </r>
    <r>
      <rPr>
        <b/>
        <sz val="11"/>
        <color theme="1"/>
        <rFont val="Calibri"/>
        <family val="2"/>
        <scheme val="minor"/>
      </rPr>
      <t>Pérdida de confianza en los canales digitales:</t>
    </r>
    <r>
      <rPr>
        <sz val="11"/>
        <color theme="1"/>
        <rFont val="Calibri"/>
        <family val="2"/>
        <scheme val="minor"/>
      </rPr>
      <t xml:space="preserve">
•	Riesgo de baja adopción de la nueva App por temor a vulnerabilidades.
•	Posible afectación al proceso de transformación digital de la entidad.
</t>
    </r>
    <r>
      <rPr>
        <b/>
        <sz val="11"/>
        <color theme="1"/>
        <rFont val="Calibri"/>
        <family val="2"/>
        <scheme val="minor"/>
      </rPr>
      <t xml:space="preserve">Operacionales </t>
    </r>
    <r>
      <rPr>
        <sz val="11"/>
        <color theme="1"/>
        <rFont val="Calibri"/>
        <family val="2"/>
        <scheme val="minor"/>
      </rPr>
      <t xml:space="preserve">
•	Incremento de cargas operativas asociadas a bloqueos preventivos, validaciones, atención de casos y gestión d</t>
    </r>
  </si>
  <si>
    <r>
      <rPr>
        <b/>
        <sz val="9"/>
        <color theme="1"/>
        <rFont val="Amasis MT Pro"/>
        <family val="1"/>
      </rPr>
      <t>Caso</t>
    </r>
    <r>
      <rPr>
        <sz val="9"/>
        <color theme="1"/>
        <rFont val="Amasis MT Pro"/>
        <family val="1"/>
      </rPr>
      <t xml:space="preserve">
El 26 de agosto de 2025, durante el proceso de conciliación de operaciones con Visionamos correspondiente al fin de semana, se identificaron inconsistencias en algunas transacciones. Estas operaciones aparecían como exitosamente compensadas, pero no se reflejaron en los movimientos de ahorro a la vista registrados en el Core WOG.  
El impacto afectó a 104 asociados, cuyas operaciones no fueron debitadas oportunamente el 23 de agosto de 2025, por un valor total de $29.398.716,72. De este monto, se logró gestionar el recaudo completo con 100 asociados, quedando pendiente por recuperar un saldo de $410.708,42, correspondiente a 4 asociados.
En la auditoría realizada el 27 de agosto de 2025 por Enpacto, se reportó que los movimientos autorizados por el switch de Enpacto del 23 de agosto no fueron descargados en WOG, debido a que no se registraron consumos del servicio de transacciones en línea entre las 8:30 a. m. del 23 de agosto y las 6:30 a. m. del 24 de agosto. Ante esta situación, se recomendó validar con el proveedor de WOG el consumo de dichas operaciones y la correcta afectación de los movimientos generados en el archivo de compensación de autorizaciones (AUT) procesado por Visionamos.
Finalmente, el 28 de agosto se presentó una solicitud formal de aclaración al proveedor WOG mediante la incidencia #74258, la cual fue respondida el 2 de septiembre indicando que en la revisión de los registros del sistema se detectó una interrupción en la conexión entre la plataforma de integración Mula y la cola de mensajería MQ, lo que impidió el flujo normal de información entre los sistemas generando estas inconsistencias en el procesamiento de las transacciones.
</t>
    </r>
    <r>
      <rPr>
        <b/>
        <sz val="9"/>
        <color theme="1"/>
        <rFont val="Amasis MT Pro"/>
        <family val="1"/>
      </rPr>
      <t>Causas</t>
    </r>
    <r>
      <rPr>
        <sz val="9"/>
        <color theme="1"/>
        <rFont val="Amasis MT Pro"/>
        <family val="1"/>
      </rPr>
      <t xml:space="preserve">
Fallas en sistemas. En la conexión de consumo de servicios en línea entre Visionamos y el Core WOG.
</t>
    </r>
    <r>
      <rPr>
        <b/>
        <sz val="9"/>
        <color theme="1"/>
        <rFont val="Amasis MT Pro"/>
        <family val="1"/>
      </rPr>
      <t>Impacto</t>
    </r>
    <r>
      <rPr>
        <sz val="9"/>
        <color theme="1"/>
        <rFont val="Amasis MT Pro"/>
        <family val="1"/>
      </rPr>
      <t xml:space="preserve">
*Operativo: Generación de reprocesos internos y necesidad de adelantar gestiones adicionales de cobro para normalizar los saldos afectados.
*Financiero: Riesgo de pérdida definitiva de valores que no logren ser debitados o recuperados efectivamente.    
*Reputacional: puede presentarse desconfianza de los asociados en los procesos transaccionales de la cooperativa.</t>
    </r>
  </si>
  <si>
    <r>
      <rPr>
        <b/>
        <sz val="9"/>
        <color theme="1"/>
        <rFont val="Amasis MT Pro"/>
        <family val="1"/>
      </rPr>
      <t>Caso</t>
    </r>
    <r>
      <rPr>
        <sz val="9"/>
        <color theme="1"/>
        <rFont val="Amasis MT Pro"/>
        <family val="1"/>
      </rPr>
      <t xml:space="preserve">
El asociado Nelson Eduardo Riaño solicitó, el 1 de noviembre de 2024, la aplicación de la Circular 54 de la SES con el propósito de extender a 108 meses el plazo de dos créditos, en atención a la disminución proyectada en su flujo de caja debido a su próxima condición de pensionado. Durante el proceso, se identificaron inconsistencias en la configuración del plan de pagos, específicamente en el manejo de las cuotas extras semestrales asociadas a las primas. Esto derivó en la necesidad de realizar reprocesos, ajustes adicionales y la correspondiente notificación al asociado sobre las correcciones realizadas.
</t>
    </r>
    <r>
      <rPr>
        <b/>
        <sz val="9"/>
        <color theme="1"/>
        <rFont val="Amasis MT Pro"/>
        <family val="1"/>
      </rPr>
      <t>Trazabilidad del caso</t>
    </r>
    <r>
      <rPr>
        <sz val="9"/>
        <color theme="1"/>
        <rFont val="Amasis MT Pro"/>
        <family val="1"/>
      </rPr>
      <t xml:space="preserve">
1. El 01 de noviembre del 2024, el asociado Nelson Eduardo Riaño CC 16.696.394 solicitó la aplicación de la Circular 54 de la SES para extender el plazo de los créditos 1235416 (Reestructura Solidaria) y 1247338 (Exclusiva temporal) a 108 meses y de esta manera facilitar el recaudo de las obligaciones ante la disminución esperada de su flujo de caja, debido a que adquiere el status de pensionado a partir del próximo año.
2. El 07 de noviembre del 2024, se aprobó la modificación de las condiciones de plazo de ambos créditos y se extendieron a 108 meses. 
3. El 12 de noviembre del 2024 a las 14:50 el área de operaciones confirmó la modificación en el sistema y remitió los estados de cuenta que reflejan los valores antes y después de la aplicación. No obstante, se advirtió que la modificación no contemplaba las cuotas extras semestrales con cargo a la prima del asociado, concepto que dejaría de devengar al momento de pensionarse, motivo por el cual, se solicitó su corrección.
4. El 12 de noviembre del 2024 a las 15:18 el área de operaciones nuevamente reenvía el estado de cuenta con la actualización de la modificación del plazo, con el cual se refleja una disminución de la cuota ordinaria mensual y de la cuota extra semestral.
5. El 12 de noviembre del 2024 a las 15:40 el área jurídica notifica vía correo electrónico al asociado de la modificación realizada con base en el último estado de cuenta remitido por operaciones. 
Se le precisa que se amplió el plazo a 108 meses de los créditos y que las nuevas condiciones son:
- Crédito 1235416 (reestructura solidaria): Disminuye la cuota mensual de $2.295.174 a $644.034,33. Teniendo en cuenta que la cuota de noviembre ya se encuentra abierta, para este mes usted deberá cancelar $2.295.174, de modo que, a partir de diciembre se hará efectiva la variación de la cuota mensual. Ahora bien, considerando que el crédito en mención tiene primas comprometidas semestralmente, usted deberá cancelar como cuota extra en junio y diciembre de $225.000 para un total de $869.034,33 pesos (cuota ordinaria + cuota extra). 
-Crédito 1247338 (Exclusiva temporal): La cuota mensual estaba en $1.257.134,63 y disminuye a $722.420,34 producto de la modificación del plazo a 108 meses. Teniendo en cuenta que la cuota de noviembre ya se encuentra abierta, para este mes usted deberá cancelar $1.257.134,63, de modo que, a partir de diciembre se hará efectiva la variación de la cuota mensual. Ahora bien, considerando que el crédito en mención tiene primas comprometidas semestralmente, usted deberá cancelar como cuota extra en junio y diciembre de $1.357.143 para un total de $2.079.563,34 (cuota ordinaria + cuota extra).Adjunto los estados de cuenta donde se podrán acreditar las condiciones de los créditos antes y después de la modificación.
6. El 13 de noviembre del 2024 a las 18:16, el área de operaciones remite un nuevo estado de cuenta señalando que se cometió un error en la extensión de la cuota extra semestral con cargo a las primas, de modo que, ajustó la variación en el nuevo estado de cuenta y en el plan de cuotas del asociado:'Buenas tardesRemito estado de cuenta y planes de pago del asociado, lo que sucedió es que es la primera circular que trabajamos con abonos extra por lo cual inicialmente sólo se amplió el plazo y no se tuvo en cuenta las primas ya estas se ajustaron correctamente dentro del plan de cuotas y el préstamo no tiene variantes de cuota hasta su término.
7. Revisada la nueva documentación el 14 de noviembre del 2024, se evidencian las siguientes variaciones y diferencias respecto de lo comunicado inicialmente al asociado:
</t>
    </r>
    <r>
      <rPr>
        <b/>
        <sz val="9"/>
        <color theme="1"/>
        <rFont val="Amasis MT Pro"/>
        <family val="1"/>
      </rPr>
      <t>Causa</t>
    </r>
    <r>
      <rPr>
        <sz val="9"/>
        <color theme="1"/>
        <rFont val="Amasis MT Pro"/>
        <family val="1"/>
      </rPr>
      <t xml:space="preserve">
El error se originó en la primera aplicación de la Circular N° 54 de la Superintendencia de Economía Solidaria para créditos con cuotas extras semestrales. En el ajuste inicial, no se consideraron correctamente las primas comprometidas semestralmente, sumado a errores en la asesoría proporcionada al asociado, lo que ocasionó discrepancias en los valores comunicados.
</t>
    </r>
    <r>
      <rPr>
        <b/>
        <sz val="9"/>
        <color theme="1"/>
        <rFont val="Amasis MT Pro"/>
        <family val="1"/>
      </rPr>
      <t>Impacto</t>
    </r>
    <r>
      <rPr>
        <sz val="9"/>
        <color theme="1"/>
        <rFont val="Amasis MT Pro"/>
        <family val="1"/>
      </rPr>
      <t xml:space="preserve">
El impacto está relacionado con el asociado, debido a errores operativos en la creación de la refinanciación y a la falta de una asesoría adecuada durante el proceso. Esto genera un riesgo reputacional por la confusión que pueden causar los diferentes comunicados, además de una mayor carga operativa por la necesidad de realizar ajustes. Adicionalmente, se ve comprometida la transparencia y la protección al consumidor financiero, al no garantizar una comunicación clara y precisa, lo que podría afectar la percepción de confianza y la credibilidad de la cooperativa.
</t>
    </r>
  </si>
  <si>
    <t>Corrección del plan de pagos.
Se revisó y ajustó la configuración inicial en el sistema, realizando el reproceso necesario para corregir las inconsistencias identificadas en el plan de pagos y las cuotas extras semestrales.</t>
  </si>
  <si>
    <t>Se emitió una nueva comunicación al asociado para informarle sobre el plan de pagos definitivo que finalmente quedó para sus créditos, con las cuotas ordinarias y extras corregidas.</t>
  </si>
  <si>
    <t>El 26 de noviembre de 2024 se realizó una llamada telefónica al asociado para aclarar dudas e inquietudes del proceso y reiterar las cuotas ordinarias y extras definitivas; el asociado manifestó estar conforme con las modificaciones.</t>
  </si>
  <si>
    <t>Mantener un protocolo de comunicación clara con los asociados, especialmente cuando se modificar productos. Informar detalladamente los cambios realizados cuando se requiera  (permanente)</t>
  </si>
  <si>
    <t>Causa operativa – primera aplicación de la Circular 54 en créditos con cuotas extras. El error se originó en la primera aplicación de la Circular N.° 54 de la Superintendencia de la Economía Solidaria sobre créditos que contemplan cuotas extras semestrales con cargo a primas. En el ajuste inicial únicamente se amplió el plazo a 108 meses y no se consideraron correctamente las primas comprometidas semestralmente, lo que produjo una configuración incorrecta del plan de pagos.
Causa de asesoría al asociado. Errores en la asesoría proporcionada al asociado durante el proceso, que ocasionaron discrepancias entre los valores comunicados inicialmente y los valores definitivos del plan de pagos, generando confusión respecto de las condiciones reales de los créditos.
Causa de control en la configuración del plan de pagos. Ausencia de una validación o revisión previa que verificara la correcta incorporación de las cuotas extras semestrales antes de confirmar la modificación en el sistema y de comunicar las nuevas condiciones al asociado, lo que obligó a reprocesos y reenvíos sucesivos de estados de cuenta.</t>
  </si>
  <si>
    <t>Impacto reputacional. Riesgo reputacional derivado de la confusión que pudieron generar los diferentes comunicados con valores distintos remitidos al asociado. Al no garantizarse una comunicación clara y precisa, podría verse afectada la percepción de confianza y la credibilidad de la Cooperativa frente al consumidor financiero.</t>
  </si>
  <si>
    <t>Posibles afectaciones reputacionales y operativas derivadas de errores en la configuración y comunicación de modificaciones en planes de pago de créditos, ocasionadas por fallas en la parametrización de cuotas extras semestrales, ausencia de validaciones previas sobre las condiciones modificadas y deficiencias en la asesoría suministrada al asociado durante la aplicación de medidas regulatorias.</t>
  </si>
  <si>
    <t>El asociado Nelson Eduardo Riaño solicitó la aplicación de la Circular 54 de la Supersolidaria para ampliar a 108 meses el plazo de dos créditos, debido a la disminución esperada de sus ingresos por pensión. Durante el proceso se presentaron inconsistencias en la configuración del plan de pagos relacionadas con el manejo de cuotas extras semestrales asociadas a primas, lo que generó reprocesos, ajustes posteriores y diferencias entre las condiciones inicialmente comunicadas y las definitivas.</t>
  </si>
  <si>
    <t>Errores en modificación de créditos</t>
  </si>
  <si>
    <t>CasoEl 30 de marzo, la Dirección de Servicio al Asociado reportó que cuatro asociados presentaron inconvenientes con la recepción de su nómina, debido a que los recursos no fueron abonados en sus cuentas. De acuerdo con la información inicial, las cuentas se encontraban canceladas, situación que impidió al Banco de la República realizar la consignación correspondiente.Para estos casos, se identificó lo siguiente:· Cancelación de cuenta de Neftaly Mora Patiño: El caso se relaciona con la desvinculación o eliminación de la cuenta de ahorros asociada al señor Neftaly Mora Patiño, identificado con c.c. 9730078, frente a su relación con Visionamos / Red Coopcentral y Enpacto. De acuerdo con la información revisada, en febrero la cuenta y la tarjeta se encontraban vinculadas; sin embargo, para marzo se presentó un cambio que generó el rechazo en la recepción de la nómina, debido a la modificación del CTI que tenía asociado.Según la respuesta de Visionamos, la tarjeta se encontraba desvinculada de la cuenta porque se recibió una notificación de “borrar cuenta” desde la entidad, con número de secuencia 20260309154119351075, relacionada con la cuenta de ahorros. Posteriormente, el 17 de marzo se recibió nuevamente la instrucción de crear cuenta y restablecer la relación entre tarjeta y cuenta.              Enpacto realizó la auditoría del caso e informó que, de acuerdo con los logs del sistema autorizador, el 9 de marzo de 2026 se evidenció la eliminación de la cuenta asociada al documento 9730078, correspondiente a la cuenta de ahorros terminada en 80496. No obstante, Enpacto precisó que los registros no identifican el usuario específico que ejecutó la acción, ya que el usuario WebserviceEnpacto se utiliza para la transferencia de información, mientras que acciones como la eliminación de cuentas son ejecutadas directamente desde el Core de la entidad. Este caso este documentado en la incidencia 84621 la cual no ha sido resuelta.Durante la revisión de novedades asociadas a tarjetas débito, se identificaron diferentes inconsistencias operativas relacionadas con procesos de cancelación y cambio de plástico. En el caso del asociado Neftaly Mora Patiño, correspondiente a la incidencia 84621, se evidenció el envío de la tarjeta a cancelación en Enpacto; sin embargo, aunque se informó que la gestión se originó desde el Core Wog, la auditoría realizada no permitió identificar trazabilidad sobre el solicitante de la operación.Adicionalmente, en los casos de los asociados Eduardo Enrique Miranda Celin y William Orlando Monroy Muñoz, luego de realizar el cambio de plástico de la tarjeta débito, no se efectuó correctamente la asociación de la cuenta a la nueva tarjeta, generando afectaciones operativas en el uso del producto.  Por otra parte, para la asociada Martha Lucía Bueno Romero, durante el proceso de cambio de plástico realizado en Wog mediante la opción “Bloqueo y Novedades de Tarjetas”, se registró erróneamente el motivo “Cancelación” en lugar de “Cambio de plástico”, generando una inconsistencia en la tipificación de la novedad procesada.La dirección de informática aclaró que, al momento de asignar los plásticos de tarjeta, estos deben quedar vinculados a una cuenta de ahorros existente. Durante la revisión, se identificó que algunas tarjetas nuevas estaban siendo asociadas a cuentas nuevas, situación que podía generar un posible riesgo de duplicidad de saldos por fallas técnicas. Esta condición fue corregida, estableciendo que las tarjetas deben vincularse a la cuenta previamente existente del asociado. No obstante, esta situación pudo haber generado que, en algunos de los casos relacionados en la tabla anterior, la tarjeta nueva no quedara correctamente atada a la cuenta correspondiente.  En conclusión, los casos analizados evidencian cancelaciones o desvinculaciones de cuentas CTI de los asociados, asociadas a diferentes situaciones operativas. En uno de los casos se identificó una solicitud de eliminación generada desde Febor; sin embargo, no se ha logrado establecer el usuario específico que ordenó dicha cancelación. En los demás casos, las inconsistencias estuvieron relacionadas con el proceso de cambio de plástico de tarjetas débito: en un caso se seleccionó erróneamente la opción de cancelación en lugar de cambio de plástico, y en otros dos, aunque se realizó el cambio de tarjeta, la nueva tarjeta no quedó asociada correctamente a la cuenta.Durante el mismo mes también se presentó una actualización del sistema Wog, en la cual se observó la incorporación de una funcionalidad asociada al cambio de plástico, orientada a evitar que este proceso implique una cancelación total de la cuenta. Adicionalmente, el 6 de abril, en una de las reuniones ordinarias del equipo comercial, el jefe de operaciones, Johan Cruz, explicó el procedimiento correcto para el enrolamiento y cambio de plásticos de tarjeta débito:  · Enrolamiento y cambio de plásticos de tarjeta débito: El cambio de plástico debe realizarse en el módulo Tarjetas / Aplicación / Bloqueo y Novedades de tarjeta / Novedad de bloqueo, registrando la novedad como Cancelación, el motivo como Cambio de plástico y el estado como Cancelada.  El punto crítico identificado es que esta novedad viaja hacia Enpacto como una cancelación de cuenta. Como consecuencia, se puede perder el CTI asignado al asociado, lo que obliga a realizar nuevamente la notificación al Banco de la República sobre el cambio de cuenta para efectos de la recepción de nómina.  Adicionalmente, se indica que, después del cambio de plástico, es necesario relacionar la nueva tarjeta al CTI por medio del datáfono y validar en Visionamos que la nueva tarjeta quede correctamente enrolada a la cuenta del CTI y a la cuenta de ahorro voluntario.La Gerencia autorizó realizar el giro de la nómina a los asociados afectados a través del gasto, la cual, una vez recibidos los recursos de la nómina por parte del Banco, se efectuó la compensación correspondiente y la conciliación.El lunes 6 de abril, el jefe de operaciones participó en una capacitación dirigida al equipo comercial, en la cual explicó a los asesores el procedimiento adecuado para solicitar el cambio de plástico y realizar el enrolamiento correspondiente, considerando que son los responsables de ejecutar esta actividad.CausaFallas técnicas y operativas en la integración y parametrización del proceso de cambio de plástico de tarjeta débito, que generaron inconsistencias en la vinculación entre la nueva tarjeta y la cuenta de ahorros.  Desconocimiento operativo de la parametrización para cambios de tarjeta débito, especialmente en la distinción entre cambio de plástico y cancelación de cuenta y su correcto enrolamiento.ImpactoInconformidad y afectación en la experiencia del asociado, por la imposibilidad de recibir sus recursos en la cuenta correspondiente.Reprocesos operativos, por la necesidad de revisar, corregir, enrolar nuevamente y validar la información con los sistemas involucrados.    Uso transitorio de recursos de Febor, mientras se realizaba la compensación con el recaudo de nómina.</t>
  </si>
  <si>
    <t>CasoEl 10 de abril, la gerencia reportó quejas de asociados por la suspensión de sus servicios de telefonía, debido a demoras en el pago realizado por Febor a los operadores, situación que generó molestias e inconformidad.De acuerdo con la revisión efectuada, la situación se originó porque el cargue de la factura para pago fue realizado por el analista en fechas muy cercanas al vencimiento. Durante el trámite interno de verificación, causación y pago, el proceso superó los tiempos requeridos, generando el pago tardío. En este sentido, la causa principal corresponde a debilidades en la gestión de tiempos del proceso.    Como medida de mejora, la dirección financiera sugirió ajustar el procedimiento, de manera que no se dependa exclusivamente de la recepción oportuna de la facturación. Para ello, se elaboró un cronograma con las fechas de pago de los servicios de telefonía, tanto de los convenios asociados como de los servicios propios de Febor.
Con base en este cronograma, el analista contable deberá descargar las facturas directamente desde el portal de cada operador con mínimo 10 días de anticipación al vencimiento, radicarlas en Orfeo para su causación y pago, y adjuntar la respectiva orden de giro. Esta medida busca asegurar que el trámite se realice con suficiente oportunidad y evitar pagos tardíos que puedan afectar la continuidad del servicio a los asociados.CausaFallas en la gestión de tiempos del proceso de pago de facturas de telefonía, debido a que el cargue y radicación se realizó en fechas cercanas al vencimiento, lo que no permitió completar oportunamente las etapas internas de verificación, causación y pago.
Impacto        Quejas e inconformidad de los asociados por la suspensión temporal de los servicios de telefonía, derivada del pago tardío a los operadores desde Febor.</t>
  </si>
  <si>
    <t>Marzo</t>
  </si>
  <si>
    <t>Abril</t>
  </si>
  <si>
    <t>Problema en el Mantenimiento de Datos de Referencia</t>
  </si>
  <si>
    <t>416 - Confusión de Cuentas</t>
  </si>
  <si>
    <t>No afectó  productos</t>
  </si>
  <si>
    <t>08/05/2026 23:34:06: Actualizado</t>
  </si>
  <si>
    <t>26/05/2026 17:08:51: Actualizado</t>
  </si>
  <si>
    <t>26/05/2026 17:42:47: Actualizado</t>
  </si>
  <si>
    <t>26/05/2026 18:37:05: Actualizado</t>
  </si>
  <si>
    <t xml:space="preserve">
30/03/2026 10:29:20: Aprobado
08/05/2026 22:56:22: Actualizado
15/05/2026 15:02:46: Actualización</t>
  </si>
  <si>
    <t>Falla en envío masivo de extractos y certificados</t>
  </si>
  <si>
    <t>Afectación en la calidad del servicio, incremento de reclamaciones, reprocesos operativos, pérdida de confianza y exposición reputacional para la Cooperativa, por el envío errado, incompleto o inconsistente de extractos, certificados u otros documentos masivos a los asociados, derivado de fallas en la configuración de sistemas, parametrización de bases de datos, integración de información, uso de plantillas o migración de procesos automatizados.</t>
  </si>
  <si>
    <t>Se presentaron tres incidentes en procesos de envío masivo a asociados. En el primer caso, 816 asociados recibieron extractos de tarjeta de crédito sin tener el producto activo, debido a que la migración del proceso desde Access al Core Wog no incorporó los criterios de exclusión que antes se validaban manualmente en Ascard, como tarjetas canceladas, sin uso, sin cupo o pendientes de entrega. En el segundo caso, la totalidad de la base social recibió una comunicación de extractos de productos diferentes de tarjeta de crédito con periodo errado en el asunto, ausencia de adjunto y enlace de pagos desactualizado, por fallas técnicas y falta de revisión del comunicado. En el tercer caso, 873 certificados de declaración de renta fueron enviados con contraseña desfasada frente al asociado destinatario, debido a la inserción manual de correos de prueba en la plantilla definitiva de Excel. Como medidas preventivas, se avanzó en eliminar intervenciones manuales, automatizar la salida de extractos y certificados desde el Core Wog directamente en Cooperativa Digital, dispersión de correos automáticos con validación previa de la calidad de información de productos y a los ajustes de Ascard para TC.</t>
  </si>
  <si>
    <r>
      <rPr>
        <b/>
        <sz val="11"/>
        <color theme="1"/>
        <rFont val="Calibri"/>
        <family val="2"/>
        <scheme val="minor"/>
      </rPr>
      <t>CAUSA CASO 1</t>
    </r>
    <r>
      <rPr>
        <sz val="11"/>
        <color theme="1"/>
        <rFont val="Calibri"/>
        <family val="2"/>
        <scheme val="minor"/>
      </rPr>
      <t xml:space="preserve">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t>
    </r>
    <r>
      <rPr>
        <b/>
        <sz val="11"/>
        <color theme="1"/>
        <rFont val="Calibri"/>
        <family val="2"/>
        <scheme val="minor"/>
      </rPr>
      <t>CAUSA CASO 2</t>
    </r>
    <r>
      <rPr>
        <sz val="11"/>
        <color theme="1"/>
        <rFont val="Calibri"/>
        <family val="2"/>
        <scheme val="minor"/>
      </rPr>
      <t xml:space="preserve">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
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t>
    </r>
    <r>
      <rPr>
        <b/>
        <sz val="11"/>
        <color theme="1"/>
        <rFont val="Calibri"/>
        <family val="2"/>
        <scheme val="minor"/>
      </rPr>
      <t>CAUSA CASO 3</t>
    </r>
    <r>
      <rPr>
        <sz val="11"/>
        <color theme="1"/>
        <rFont val="Calibri"/>
        <family val="2"/>
        <scheme val="minor"/>
      </rPr>
      <t xml:space="preserve">
Falla en la operación manual de la plantilla en Excel, al incorporar correos de prueba que desplazaron la correspondencia entre los certificados y las contraseñas asignadas a cada asociado.</t>
    </r>
  </si>
  <si>
    <r>
      <rPr>
        <b/>
        <sz val="11"/>
        <color theme="1"/>
        <rFont val="Calibri"/>
        <family val="2"/>
        <scheme val="minor"/>
      </rPr>
      <t>IMPACTO CASO 1</t>
    </r>
    <r>
      <rPr>
        <sz val="11"/>
        <color theme="1"/>
        <rFont val="Calibri"/>
        <family val="2"/>
        <scheme val="minor"/>
      </rPr>
      <t xml:space="preserve">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t>
    </r>
    <r>
      <rPr>
        <b/>
        <sz val="11"/>
        <color theme="1"/>
        <rFont val="Calibri"/>
        <family val="2"/>
        <scheme val="minor"/>
      </rPr>
      <t>IMPACTO CASO 2</t>
    </r>
    <r>
      <rPr>
        <sz val="11"/>
        <color theme="1"/>
        <rFont val="Calibri"/>
        <family val="2"/>
        <scheme val="minor"/>
      </rPr>
      <t xml:space="preserve">
•Impacto reputacional: Se pudo generar confusión e inconformidad por la falta del adjunto, el periodo incorrecto y el enlace desactualizado.
•Reprocesos operativos: Correcciones y nuevamente la dispersión de correos.
</t>
    </r>
    <r>
      <rPr>
        <b/>
        <sz val="11"/>
        <color theme="1"/>
        <rFont val="Calibri"/>
        <family val="2"/>
        <scheme val="minor"/>
      </rPr>
      <t>IMPACTO CASO 3</t>
    </r>
    <r>
      <rPr>
        <sz val="11"/>
        <color theme="1"/>
        <rFont val="Calibri"/>
        <family val="2"/>
        <scheme val="minor"/>
      </rPr>
      <t xml:space="preserve">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t>
    </r>
  </si>
  <si>
    <r>
      <rPr>
        <b/>
        <sz val="9"/>
        <color theme="1"/>
        <rFont val="Amasis MT Pro"/>
        <family val="1"/>
      </rPr>
      <t xml:space="preserve">CASOS
CASO 1. ENVÍO ERRADO DE EXTRACTOS DE TARJETA DE CRÉDITO
</t>
    </r>
    <r>
      <rPr>
        <sz val="9"/>
        <color theme="1"/>
        <rFont val="Amasis MT Pro"/>
        <family val="1"/>
      </rPr>
      <t xml:space="preserve">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t>
    </r>
    <r>
      <rPr>
        <b/>
        <sz val="9"/>
        <color theme="1"/>
        <rFont val="Amasis MT Pro"/>
        <family val="1"/>
      </rPr>
      <t xml:space="preserve">
CAUSA CASO 1
</t>
    </r>
    <r>
      <rPr>
        <sz val="9"/>
        <color theme="1"/>
        <rFont val="Amasis MT Pro"/>
        <family val="1"/>
      </rPr>
      <t xml:space="preserve">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t>
    </r>
    <r>
      <rPr>
        <b/>
        <sz val="9"/>
        <color theme="1"/>
        <rFont val="Amasis MT Pro"/>
        <family val="1"/>
      </rPr>
      <t>IMPACTO CASO 1</t>
    </r>
    <r>
      <rPr>
        <sz val="9"/>
        <color theme="1"/>
        <rFont val="Amasis MT Pro"/>
        <family val="1"/>
      </rPr>
      <t xml:space="preserve">
</t>
    </r>
    <r>
      <rPr>
        <b/>
        <sz val="9"/>
        <color theme="1"/>
        <rFont val="Amasis MT Pro"/>
        <family val="1"/>
      </rPr>
      <t>Impacto reputacional:</t>
    </r>
    <r>
      <rPr>
        <sz val="9"/>
        <color theme="1"/>
        <rFont val="Amasis MT Pro"/>
        <family val="1"/>
      </rPr>
      <t xml:space="preserve">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t>
    </r>
    <r>
      <rPr>
        <b/>
        <sz val="9"/>
        <color theme="1"/>
        <rFont val="Amasis MT Pro"/>
        <family val="1"/>
      </rPr>
      <t xml:space="preserve">Impacto en la atención del servicio: </t>
    </r>
    <r>
      <rPr>
        <sz val="9"/>
        <color theme="1"/>
        <rFont val="Amasis MT Pro"/>
        <family val="1"/>
      </rPr>
      <t xml:space="preserve">El evento generó gestión adicional por parte del área de servicio al asociado para atender inquietudes y reclamos relacionados con el envío errado.
</t>
    </r>
    <r>
      <rPr>
        <b/>
        <sz val="9"/>
        <color theme="1"/>
        <rFont val="Amasis MT Pro"/>
        <family val="1"/>
      </rPr>
      <t xml:space="preserve">CASO 2. ENVÍO ERRADO DE EXTRACTOS DE PRODUCTOS (NO TC)
</t>
    </r>
    <r>
      <rPr>
        <sz val="9"/>
        <color theme="1"/>
        <rFont val="Amasis MT Pro"/>
        <family val="1"/>
      </rPr>
      <t xml:space="preserve">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t>
    </r>
    <r>
      <rPr>
        <b/>
        <sz val="9"/>
        <color theme="1"/>
        <rFont val="Amasis MT Pro"/>
        <family val="1"/>
      </rPr>
      <t>CAUSA CASO 2</t>
    </r>
    <r>
      <rPr>
        <sz val="9"/>
        <color theme="1"/>
        <rFont val="Amasis MT Pro"/>
        <family val="1"/>
      </rPr>
      <t xml:space="preserve">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t>
    </r>
    <r>
      <rPr>
        <b/>
        <sz val="9"/>
        <color theme="1"/>
        <rFont val="Amasis MT Pro"/>
        <family val="1"/>
      </rPr>
      <t xml:space="preserve">IMPACTO CASO 2
</t>
    </r>
    <r>
      <rPr>
        <sz val="9"/>
        <color theme="1"/>
        <rFont val="Amasis MT Pro"/>
        <family val="1"/>
      </rPr>
      <t>Impacto reputacional:</t>
    </r>
    <r>
      <rPr>
        <b/>
        <sz val="9"/>
        <color theme="1"/>
        <rFont val="Amasis MT Pro"/>
        <family val="1"/>
      </rPr>
      <t xml:space="preserve"> Se pudo generar confusión e inconformidad por la falta del adjunto, el periodo incorrecto y el enlace desactualizado.
Reprocesos operativos: Correcciones y nuevamente la dispersión de correos.
</t>
    </r>
    <r>
      <rPr>
        <sz val="9"/>
        <color theme="1"/>
        <rFont val="Amasis MT Pro"/>
        <family val="1"/>
      </rPr>
      <t xml:space="preserve">
</t>
    </r>
    <r>
      <rPr>
        <b/>
        <sz val="9"/>
        <color theme="1"/>
        <rFont val="Amasis MT Pro"/>
        <family val="1"/>
      </rPr>
      <t xml:space="preserve">CASO 3. ENVÍO DE CERTIFICADOS DE DECLARACIÓN DE RENTA CON FALLAS EN LA ASIGNACION DE CONTRASEÑA
</t>
    </r>
    <r>
      <rPr>
        <sz val="9"/>
        <color theme="1"/>
        <rFont val="Amasis MT Pro"/>
        <family val="1"/>
      </rPr>
      <t xml:space="preserve">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t>
    </r>
    <r>
      <rPr>
        <b/>
        <sz val="9"/>
        <color theme="1"/>
        <rFont val="Amasis MT Pro"/>
        <family val="1"/>
      </rPr>
      <t>CAUSA CASO 3</t>
    </r>
    <r>
      <rPr>
        <sz val="9"/>
        <color theme="1"/>
        <rFont val="Amasis MT Pro"/>
        <family val="1"/>
      </rPr>
      <t xml:space="preserve">
Falla en la operación manual de la plantilla en Excel, al incorporar correos de prueba que desplazaron la correspondencia entre los certificados y las contraseñas asignadas a cada asociado.
</t>
    </r>
    <r>
      <rPr>
        <b/>
        <sz val="9"/>
        <color theme="1"/>
        <rFont val="Amasis MT Pro"/>
        <family val="1"/>
      </rPr>
      <t>IMPACTO CASO 3</t>
    </r>
    <r>
      <rPr>
        <sz val="9"/>
        <color theme="1"/>
        <rFont val="Amasis MT Pro"/>
        <family val="1"/>
      </rPr>
      <t xml:space="preserve">
</t>
    </r>
    <r>
      <rPr>
        <b/>
        <sz val="9"/>
        <color theme="1"/>
        <rFont val="Amasis MT Pro"/>
        <family val="1"/>
      </rPr>
      <t>Impacto reputacional</t>
    </r>
    <r>
      <rPr>
        <sz val="9"/>
        <color theme="1"/>
        <rFont val="Amasis MT Pro"/>
        <family val="1"/>
      </rPr>
      <t xml:space="preserve">: Generó confusión, inconformidad y pérdida de confianza en la calidad de la información enviada a los asociados.
</t>
    </r>
    <r>
      <rPr>
        <b/>
        <sz val="9"/>
        <color theme="1"/>
        <rFont val="Amasis MT Pro"/>
        <family val="1"/>
      </rPr>
      <t>Impacto en la atención del servicio</t>
    </r>
    <r>
      <rPr>
        <sz val="9"/>
        <color theme="1"/>
        <rFont val="Amasis MT Pro"/>
        <family val="1"/>
      </rPr>
      <t xml:space="preserve">: El evento generó gestión adicional por parte del área de servicio al asociado para atender inquietudes y reclamos relacionados con el envío errado.
</t>
    </r>
    <r>
      <rPr>
        <b/>
        <sz val="9"/>
        <color theme="1"/>
        <rFont val="Amasis MT Pro"/>
        <family val="1"/>
      </rPr>
      <t xml:space="preserve">Reprocesos operativos: </t>
    </r>
    <r>
      <rPr>
        <sz val="9"/>
        <color theme="1"/>
        <rFont val="Amasis MT Pro"/>
        <family val="1"/>
      </rPr>
      <t>La situación generó actividades adicionales de validación, corrección y nueva dispersión de los correos electrónicos, con el consecuente uso de recursos operativos y tecnológicos.</t>
    </r>
  </si>
  <si>
    <t>Dos asociados presentaron inconformidad por reversos aplicados sin explicación previa, derivados de pagos registrados por duplicado. En el caso de Juliana Giraldo, se reversaron $150.000 el 6 de marzo de 2026, valor que había sido aplicado dos veces por el cargue del soporte enviado por la asociada y luego por un asesor. En el caso de Hernán Guerrero, se reversaron consignaciones de $1.500.000 y $2.000.000, debido a que los pagos realizados por Aval PayCenter aparecieron simultáneamente en dos reportes no excluyentes del Banco de Bogotá. La causa común fue la ausencia de comunicación clara, oportuna y explicativa sobre los reversos. Como prevención, se planteó la conciliación bancaria diaria, alertas de pagos repetidos especialmente para el convenio del Banco de Bogotá, y un protocolo de comunicación previa por escrito y llamada telefónica, informando motivo, valor, fecha y producto afectado.</t>
  </si>
  <si>
    <t>Cuatro asociados no recibieron el abono de nómina porque sus cuentas aparecían canceladas. El caso se relacionó con fallas en el cambio de tarjetas débito y en el enrolamiento de cuentas. Como mejora, se escaló el caso con Wog, se capacitó a los asesores comerciales y se actualizó el instructivo operativo.</t>
  </si>
  <si>
    <t>El 10 de abril se reportaron quejas de asociados por suspensión de servicios de telefonía, ocasionada por el pago tardío de Febor a los operadores. La causa fue el cargue de facturas en fechas cercanas al vencimiento, lo que no permitió completar oportunamente la verificación, causación y pago. El impacto fue reputacional por la inconformidad de los asociados ante la suspensión temporal del servicio. Como medida preventiva, se estableció un cronograma de vencimientos, con descarga de facturas desde los portales de los operadores mínimo 10 días antes del vencimiento, radicación en Orfeo con orden de giro y definición de responsables y fechas límite por etapa.</t>
  </si>
  <si>
    <t xml:space="preserve">En abril se identificó que el señor Eduardo Alzate, hijo del consejero Rodrigo Alzate, recibió un desembolso de crédito por $39 millones sin contar con la aprobación previa del Consejo, requisito aplicable por su vínculo familiar con un directivo. La situación se originó porque esta condición estaba registrada en Wog únicamente como observación y no en las listas que generan alertas dentro del proceso de crédito. Adicionalmente, no se realizó una validación suficiente del parentesco durante el análisis de la solicitud. El impacto corresponde al incumplimiento de disposiciones normativas y de políticas internas del SARC. Como mejora, se reforzará la marcación de familiares de directivos, la actualización de alertas en Wog y la validación obligatoria del parentesco antes de aprobar o desembolsar créditos. </t>
  </si>
  <si>
    <r>
      <rPr>
        <b/>
        <sz val="9"/>
        <color theme="1"/>
        <rFont val="Amasis MT Pro"/>
        <family val="1"/>
      </rPr>
      <t>CASO</t>
    </r>
    <r>
      <rPr>
        <sz val="9"/>
        <color theme="1"/>
        <rFont val="Amasis MT Pro"/>
        <family val="1"/>
      </rPr>
      <t xml:space="preserve">
Caso de la asociada Juliana GiraldoLa asociada Juliana Giraldo Jaramillo presentó una solicitud de aclaración por un descuento de $150.000 aplicado el 6 de marzo de 2026, debido a que, al revisar sus movimientos, no evidenciaba dos pagos o consignaciones por ese mismo valor que justificaran el ajuste realizado. Por esta razón, manifestó su inconformidad y solicitó el reintegro del valor descontado, al considerar que no correspondía a un cobro autorizado o reconocido por ella. De acuerdo con la revisión efectuada por el área de operaciones, en los registros internos se identificaron dos consignaciones desde QR de Davivienda por $150.000, registradas los días 11 y 12 de febrero de 2026, una el 11 de febrero, fecha en la cual el valor fue aplicado a sus productos. Posteriormente, el 12 de febrero, el mismo soporte fue recibido nuevamente a través de un asesor y se aplicó por segunda vez, quedando este segundo registro abonado en la cuenta de ahorros voluntarios de la asociada. Posteriormente, en el proceso de conciliación bancaria se evidenció la duplicidad en la aplicación del valor, motivo por el cual se realizó el reverso correspondiente por $150.000. Sin embargo, no se efectuó una comunicación clara y oportuna a la asociada explicando el motivo del ajuste, lo que generó inconformidad, percepción de afectación en el manejo de sus recursos y desconfianza frente al proceso.
En consecuencia, el caso derivó en una PQR y fue señalado internamente como una de las causas que motivó la decisión de retiro de la asociada. Esta situación evidenció debilidades en la validación previa de los soportes de consignación, en la conciliación de pagos antes de su aplicación definitiva y en la comunicación al asociado cuando se realizan ajustes o reversos sobre sus productos. Como medida de fortalecimiento, se modificó la periodicidad de la conciliación de pagos. Anteriormente, este proceso se realizaba a inicios de cada mes; sin embargo, con el fin de identificar novedades de manera más oportuna, la conciliación se redujo a una frecuencia diaria.La aplicación de pagos se realiza diariamente y, como control posterior, se concilian los pagos aplicados el día anterior. En esta revisión se verifica si existen valores iguales registrados para un mismo asociado, con el propósito de determinar si corresponden a pagos reales y en firme o si se trata de una duplicidad en la aplicación. Cuando de manera eventual se realice un reverso o ajuste sobre los productos del asociado, se deberá informar de forma clara y oportuna el motivo del movimiento, el valor afectado y el producto involucrado. La comunicación podrá enviarse por correo electrónico o mensaje; no obstante, deberá complementarse con una llamada telefónica, con el fin de brindar una explicación cercana, resolver inquietudes y generar mayor tranquilidad frente al manejo de sus recursos.
Caso del asociado Hernan Alfredo GuerreroEl asociado Hernán Alfredo Guerrero Figueroa manifestó inconformidad por la falta de claridad en el manejo de consignaciones realizadas a su cuenta de ahorros voluntarios. Señaló que el 30 de diciembre de 2025 consignó $1.500.000 y posteriormente recibió notificación de un retiro aplicado a un producto no identificado, sin que se le informara con claridad a qué obligación correspondía. Indicó que realizó consultas por diferentes canales, pero no recibió respuesta oportuna. También reportó una situación similar con una consignación de $2.000.000 realizada el 2 de marzo de 2026, cuyo valor fue retirado al día siguiente por traslados internos sin información suficiente sobre su destino. Adicionalmente, solicitó aclaración sobre la forma en que se aplican los pagos superiores a la cuota mínima de tarjeta de crédito, los avances en efectivo y los tiempos de aplicación contable, dado que estas situaciones le generan dudas, desconfianza y afectación en su experiencia como asociado.
Durante la revisión efectuada, se identificó que el error se originó en la forma en que se reciben y procesan los reportes enviados por el Banco de Bogotá para los pagos realizados a través del canal Aval PayCenter. Para este tipo de operaciones, el Banco remite dos insumos: un reporte con los pagos realizados por PSE a través de Aval PayCenter y otro reporte de canales electrónicos del Banco de Bogotá, en el cual también pueden aparecer pagos efectuados por Aval PayCenter.Debido a que ambos reportes son utilizados por operaciones y no son excluyentes entre sí, el pago del señor Hernán Guerrero apareció reportado en los dos archivos. Esta situación generó que, por error operativo, el pago fuera aplicado dos veces y posteriormente se tuviera que realizar el reverso correspondiente. Esta reversión se realizó luego identificar la diferencia en las conciliaciones.Desde el alcance de operaciones, el control que se puede aplicar consiste en realizar una validación especial sobre los pagos provenientes de Aval PayCenter reportados por Grupo Aval. Esta revisión debe contrastar los dos reportes del Banco de Bogotá e identificar coincidencias por tercero, fecha y valor, con el fin de asegurar que el pago sea aplicado una sola vez.Adicionalmente, cuando de manera eventual se presente una doble aplicación y sea necesario realizar un reverso, deberá activarse el protocolo de comunicación oportuna al asociado. En dicha comunicación se deberá explicar de forma clara el motivo del ajuste, el valor afectado y el producto involucrado, complementando el mensaje escrito con una llamada telefónica cuando el caso lo amerite, para brindar mayor claridad y tranquilidad al asociado.
</t>
    </r>
    <r>
      <rPr>
        <b/>
        <sz val="9"/>
        <color theme="1"/>
        <rFont val="Amasis MT Pro"/>
        <family val="1"/>
      </rPr>
      <t>CAUSAS</t>
    </r>
    <r>
      <rPr>
        <sz val="9"/>
        <color theme="1"/>
        <rFont val="Amasis MT Pro"/>
        <family val="1"/>
      </rPr>
      <t xml:space="preserve">
Analizando los dos casos, la causa de fondo de las inconformidades no fue solamente la falla operativa, sino principalmente la falta de comunicación clara, oportuna y suficientemente explicativa sobre los reversos o ajustes realizados sobre los recursos de los asociados.La falla operativa fue el hecho originador: en ambos casos se presentó una aplicación duplicada de pagos por situaciones asociadas a la forma en que se recibieron, procesaron o conciliaron los reportes bancarios. En el caso de Juliana, por consignaciones QR Davivienda; y en el caso de Hernán, por reportes del Banco de Bogotá/Aval PayCenter que contenían el mismo pago en dos insumos operativos. Sin embargo, la inconformidad del asociado se materializó cuando Febor realizó el reverso o ajuste sin explicar de manera previa, clara y cercana qué había ocurrido, por qué se reversaba el valor, a qué producto correspondía y cuál era el soporte de la decisión. Desde la perspectiva del asociado, el movimiento se percibió como un descuento no autorizado, un retiro injustificado o una falta de control sobre sus recursos.
</t>
    </r>
    <r>
      <rPr>
        <b/>
        <sz val="9"/>
        <color theme="1"/>
        <rFont val="Amasis MT Pro"/>
        <family val="1"/>
      </rPr>
      <t xml:space="preserve">
IMPACTO
</t>
    </r>
    <r>
      <rPr>
        <sz val="9"/>
        <color theme="1"/>
        <rFont val="Amasis MT Pro"/>
        <family val="1"/>
      </rPr>
      <t>· Reputacional por inconformidad de los asociados por movimientos no comprendidos sobre sus cuentas.
· Retiro de asociados, como ocurrió en el caso de Juliana Giraldo.
· Cargas operativas y reprocesos de operaciones, consultas, aclaraciones y seguimiento de casos.</t>
    </r>
  </si>
  <si>
    <r>
      <rPr>
        <b/>
        <sz val="9"/>
        <color theme="1"/>
        <rFont val="Amasis MT Pro"/>
        <family val="1"/>
      </rPr>
      <t>Caso:</t>
    </r>
    <r>
      <rPr>
        <sz val="9"/>
        <color theme="1"/>
        <rFont val="Amasis MT Pro"/>
        <family val="1"/>
      </rPr>
      <t xml:space="preserve"> 
Error en mensajes de texto relacionados con la aplicación de nómina y valores no descontadosDesde el área de Operaciones se realizó el envío masivo de mensajes de devolución con errores en los valores reportados a los asociados. En total, se dispersaron 351 mensajes con valores de devolución erróneos y 1.932 mensajes adicionales con alerta de valor devuelto sin que correspondiera devolución alguna. Esta situación generó confusión entre los asociados, incluyendo miembros del Consejo de Administración, afectando la confianza en los canales de información institucional.El origen de la falla se identificó en la manipulación de archivos Excel con vínculos y fórmulas activas. El archivo fue generado inicialmente por la jefe de operaciones y enviado al analista del área, quien realizó modificaciones directamente sobre libros con vínculos activos, lo cual alteró los valores contenidos y ocasionó los errores de dispersión.
Se actualizó del presente origen:https://feborentidad-my.sharepoint.com/personal/operaciones_febor_coop/Documents/Documentos/Informaciòn D/Operaciones/Nominas/2025/Marzo/[Descuento Febor 2025-03-25-15-29-29.xlsx
</t>
    </r>
    <r>
      <rPr>
        <b/>
        <sz val="9"/>
        <color theme="1"/>
        <rFont val="Amasis MT Pro"/>
        <family val="1"/>
      </rPr>
      <t>Causas</t>
    </r>
    <r>
      <rPr>
        <sz val="9"/>
        <color theme="1"/>
        <rFont val="Amasis MT Pro"/>
        <family val="1"/>
      </rPr>
      <t xml:space="preserve">
Las causas detectadas son:· Manipulación inadecuada de archivos Excel con vínculos y fórmulas activas.· Ausencia de control de versiones o envío de archivos en formatos seguros (valores fijos o solo texto).· Ausencia de protocolos formales de revisión y autocontrol previo a la dispersión masiva de información, incluyendo validaciones como revisión de valores, verificación de destinatarios y aplicación de muestras de control. · No intervención previa de un área de control o verificación en procesos de comunicación sensible.
</t>
    </r>
    <r>
      <rPr>
        <b/>
        <sz val="9"/>
        <color theme="1"/>
        <rFont val="Amasis MT Pro"/>
        <family val="1"/>
      </rPr>
      <t>Impactos</t>
    </r>
    <r>
      <rPr>
        <sz val="9"/>
        <color theme="1"/>
        <rFont val="Amasis MT Pro"/>
        <family val="1"/>
      </rPr>
      <t xml:space="preserve">
</t>
    </r>
    <r>
      <rPr>
        <b/>
        <sz val="9"/>
        <color theme="1"/>
        <rFont val="Amasis MT Pro"/>
        <family val="1"/>
      </rPr>
      <t>Reputacional:</t>
    </r>
    <r>
      <rPr>
        <sz val="9"/>
        <color theme="1"/>
        <rFont val="Amasis MT Pro"/>
        <family val="1"/>
      </rPr>
      <t xml:space="preserve"> Pérdida de confianza institucional entre los asociados y miembros del Consejo de Administración, al recibir información errónea sobre sus productos financieros.
</t>
    </r>
    <r>
      <rPr>
        <b/>
        <sz val="9"/>
        <color theme="1"/>
        <rFont val="Amasis MT Pro"/>
        <family val="1"/>
      </rPr>
      <t>Operativo:</t>
    </r>
    <r>
      <rPr>
        <sz val="9"/>
        <color theme="1"/>
        <rFont val="Amasis MT Pro"/>
        <family val="1"/>
      </rPr>
      <t xml:space="preserve"> Necesidad de reprocesar información, diseñar mensajes correctivos y atender múltiples consultas y aclaraciones, generando sobrecarga operativa y desgaste institucional. 
</t>
    </r>
    <r>
      <rPr>
        <b/>
        <sz val="9"/>
        <color theme="1"/>
        <rFont val="Amasis MT Pro"/>
        <family val="1"/>
      </rPr>
      <t xml:space="preserve">Control Interno: </t>
    </r>
    <r>
      <rPr>
        <sz val="9"/>
        <color theme="1"/>
        <rFont val="Amasis MT Pro"/>
        <family val="1"/>
      </rPr>
      <t xml:space="preserve">La omisión de mecanismos de revisión y validación previa antes de la dispersión dejó expuesta a la entidad a errores críticos que pudieron escalar a situaciones de mayor gravedad.
</t>
    </r>
  </si>
  <si>
    <r>
      <rPr>
        <b/>
        <sz val="9"/>
        <color theme="1"/>
        <rFont val="Amasis MT Pro"/>
        <family val="1"/>
      </rPr>
      <t>Caso</t>
    </r>
    <r>
      <rPr>
        <sz val="9"/>
        <color theme="1"/>
        <rFont val="Amasis MT Pro"/>
        <family val="1"/>
      </rPr>
      <t xml:space="preserve">
Durante la sesión del Consejo de Administración del mes de abril se identificó que el señor Eduardo Alzate, hijo del consejero Rodrigo Alzate, recibió un desembolso de crédito por valor de $39 millones, el cual no fue presentado previamente para aprobación del Consejo de Administración, como corresponde conforme a lo exigido por la Circular Básica Contable y Financiera, Título IV, Capítulo II. Y a las políticas internas del SARC.  Al revisar la situación, se consultó al jefe de operaciones sobre las razones por las cuales el crédito no fue direccionado a esta instancia. Al respecto, indicó que, al momento de crear la operación en el sistema, no se evidenciaron alertas relacionadas con la condición de familiar de directivo, por lo tanto, pensó que se trataba de un asociado sin novedades.
Posteriormente, en la revisión efectuada en WOG, se observó que en el módulo de datos personales existía una marcación en la bitácora de observaciones, registrada el 3 de septiembre de 2025 por Alejandra Villamil, analista de operaciones, en la cual se identificaba al asociado como familiar de directivo. Sin embargo, dicha marcación no fue revisada y tampoco generó alerta dentro de la fábrica de crédito, dado que no estaba configurada en las listas de riesgo del sistema.  De acuerdo con la validación realizada, se estableció que las alertas deben configurarse mediante listas de riesgo dentro del mismo módulo de WOG, las cuales permiten generar restricciones o avisos sobre condiciones especiales del asociado. En este caso, la condición de familiar de directivo debió estar parametrizada en dichas listas para advertir oportunamente la necesidad de aprobación por parte del Consejo de Administración.Como acción inmediata, el jefe de operaciones procedió a configurar la condición correspondiente en el sistema. Adicionalmente, extendió la revisión a los demás familiares de directivos, con el fin de verificar que se encuentren debidamente registrados en las listas que generan alerta.Como acción correctiva, se debe formalizar y subsanar la presentación del crédito ante el Consejo de Administración, dejando constancia expresa en el acta correspondiente, con el fin de dar cumplimiento a las políticas del SARC y contar con el soporte documental requerido en caso de seguimiento por parte de la Superintendencia de la Economía Solidaria.Finalmente, como medida preventiva y con el propósito de estandarizar el control, se propone aprovechar el próximo cambio de Consejo de Administración y Junta de Vigilancia para solicitar a sus integrantes la información de sus familiares mediante un formulario virtual. 
Este formulario permitiría registrar datos como identificación, nombre completo y parentesco, facilitando el cargue previo de esta información en las listas de control de WOG. De esta manera, la cooperativa podrá anticiparse a la vinculación o adquisición de productos por parte de familiares de directivos, especialmente en operaciones de crédito, y evitar posibles incumplimientos en los procesos de aprobación.Esta actividad deberá incorporarse como una tarea recurrente dentro del proceso de actualización de información institucional, de manera que, cada vez que se presente renovación o rotación del Consejo de Administración y de la Junta de Vigilancia, se actualice oportunamente la información de familiares y se mantengan vigentes las alertas correspondientes en el sistema.
No obstante, en el análisis de crédito debe mantenerse una actitud proactiva frente al riesgo, evitando depender únicamente de las alertas del sistema. Puede ocurrir que la relación familiar no sea declarada desde la solicitud, pero sí esté identificada en el proceso de vinculación. Por lo anterior, será clave revisar los asociados admitidos y validar su posible parentesco con integrantes del Consejo de Administración o de la Junta de Vigilancia.
</t>
    </r>
    <r>
      <rPr>
        <b/>
        <sz val="9"/>
        <color theme="1"/>
        <rFont val="Amasis MT Pro"/>
        <family val="1"/>
      </rPr>
      <t>Causa</t>
    </r>
    <r>
      <rPr>
        <sz val="9"/>
        <color theme="1"/>
        <rFont val="Amasis MT Pro"/>
        <family val="1"/>
      </rPr>
      <t xml:space="preserve">
La situación se presentó porque la condición de familiar de directivo estaba registrada en WOG solo como observación, pero no fue configurada en la lista que genera alertas en la fábrica de crédito. Además, faltó profundizar la validación en el módulo de datos personales u otras fuentes internas, lo que impidió identificar oportunamente que el crédito requería aprobación previa del Consejo de Administración.
</t>
    </r>
    <r>
      <rPr>
        <b/>
        <sz val="9"/>
        <color theme="1"/>
        <rFont val="Amasis MT Pro"/>
        <family val="1"/>
      </rPr>
      <t xml:space="preserve">Impacto   </t>
    </r>
    <r>
      <rPr>
        <sz val="9"/>
        <color theme="1"/>
        <rFont val="Amasis MT Pro"/>
        <family val="1"/>
      </rPr>
      <t xml:space="preserve">  
Incumplimiento del SARC y de la normativa aplicable a créditos de familiares de directivos, al haberse desembolsado un crédito sin aprobación previa del Consejo de Administración y sin dejar constancia en acta conforme a lo exigido por la Circular Básica Contable y Financiera, Título IV, Capítulo II.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</si>
</sst>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 #,##0.00_-;\-&quot;$&quot;\ * #,##0.00_-;_-&quot;$&quot;\ * &quot;-&quot;??_-;_-@_-"/>
    <numFmt numFmtId="164" formatCode="_-&quot;$&quot;* #,##0.00_-;\-&quot;$&quot;* #,##0.00_-;_-&quot;$&quot;* &quot;-&quot;??_-;_-@_-"/>
    <numFmt numFmtId="165" formatCode="dd/mm/yyyy;@"/>
    <numFmt numFmtId="166" formatCode="[Red][&lt;0]\_xd83d_\_xdc40_;[Blue][=0]\✔#;[Blue]\✔#"/>
  </numFmts>
  <fonts count="53" x14ac:knownFonts="1">
    <font>
      <sz val="11"/>
      <color theme="1"/>
      <name val="Calibri"/>
      <family val="2"/>
      <scheme val="minor"/>
    </font>
    <font>
      <sz val="8"/>
      <name val="Calibri"/>
      <family val="2"/>
      <scheme val="minor"/>
    </font>
    <font>
      <sz val="11"/>
      <color theme="0"/>
      <name val="Calibri"/>
      <family val="2"/>
      <scheme val="minor"/>
    </font>
    <font>
      <sz val="9"/>
      <color theme="1"/>
      <name val="Amasis MT Pro"/>
      <family val="1"/>
    </font>
    <font>
      <sz val="11"/>
      <color theme="1"/>
      <name val="Calibri"/>
      <family val="2"/>
      <scheme val="minor"/>
    </font>
    <font>
      <u/>
      <sz val="11"/>
      <color theme="10"/>
      <name val="Calibri"/>
      <family val="2"/>
      <scheme val="minor"/>
    </font>
    <font>
      <sz val="10"/>
      <color rgb="FF000000"/>
      <name val="Calibri"/>
      <family val="2"/>
      <scheme val="minor"/>
    </font>
    <font>
      <b/>
      <sz val="12"/>
      <color theme="0"/>
      <name val="Lato"/>
      <family val="2"/>
    </font>
    <font>
      <b/>
      <sz val="10"/>
      <color theme="1"/>
      <name val="Lato"/>
      <family val="2"/>
    </font>
    <font>
      <b/>
      <sz val="12"/>
      <color theme="1" tint="0.249977111117893"/>
      <name val="Lato"/>
      <family val="2"/>
    </font>
    <font>
      <b/>
      <sz val="12"/>
      <name val="Lato"/>
      <family val="2"/>
    </font>
    <font>
      <sz val="9"/>
      <color theme="1"/>
      <name val="Calibri"/>
      <family val="2"/>
      <scheme val="minor"/>
    </font>
    <font>
      <sz val="9"/>
      <color theme="9" tint="-0.499984740745262"/>
      <name val="Amasis MT Pro"/>
      <family val="1"/>
    </font>
    <font>
      <b/>
      <sz val="14"/>
      <color theme="0"/>
      <name val="Lato"/>
      <family val="2"/>
    </font>
    <font>
      <sz val="8"/>
      <color theme="1"/>
      <name val="Calibri"/>
      <family val="2"/>
      <scheme val="minor"/>
    </font>
    <font>
      <b/>
      <sz val="8"/>
      <color theme="0"/>
      <name val="Lato"/>
      <family val="2"/>
    </font>
    <font>
      <b/>
      <sz val="11"/>
      <color theme="0"/>
      <name val="Calibri"/>
      <family val="2"/>
      <scheme val="minor"/>
    </font>
    <font>
      <b/>
      <sz val="11"/>
      <color theme="1"/>
      <name val="Calibri"/>
      <family val="2"/>
      <scheme val="minor"/>
    </font>
    <font>
      <b/>
      <sz val="26"/>
      <name val="Lato"/>
      <family val="2"/>
    </font>
    <font>
      <sz val="11"/>
      <color theme="1"/>
      <name val="Lato"/>
      <family val="2"/>
    </font>
    <font>
      <sz val="11"/>
      <color theme="0"/>
      <name val="Lato"/>
      <family val="2"/>
    </font>
    <font>
      <sz val="12"/>
      <name val="Lato"/>
      <family val="2"/>
    </font>
    <font>
      <sz val="9"/>
      <color theme="1"/>
      <name val="Lato"/>
      <family val="2"/>
    </font>
    <font>
      <b/>
      <sz val="9"/>
      <color theme="0"/>
      <name val="Lato"/>
      <family val="2"/>
    </font>
    <font>
      <b/>
      <sz val="11"/>
      <color theme="1"/>
      <name val="Lato"/>
      <family val="2"/>
    </font>
    <font>
      <b/>
      <sz val="11"/>
      <color rgb="FF0070C0"/>
      <name val="Lato"/>
      <family val="2"/>
    </font>
    <font>
      <u/>
      <sz val="11"/>
      <color theme="1"/>
      <name val="Lato"/>
      <family val="2"/>
    </font>
    <font>
      <b/>
      <sz val="11"/>
      <color theme="0"/>
      <name val="Lato"/>
      <family val="2"/>
    </font>
    <font>
      <sz val="10"/>
      <color theme="1"/>
      <name val="Lato"/>
      <family val="2"/>
    </font>
    <font>
      <b/>
      <sz val="10"/>
      <color rgb="FF002060"/>
      <name val="Lato"/>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0"/>
      <color theme="1"/>
      <name val="Lato"/>
      <family val="2"/>
    </font>
    <font>
      <sz val="10"/>
      <color theme="1"/>
      <name val="Arial"/>
      <family val="2"/>
    </font>
    <font>
      <b/>
      <sz val="12"/>
      <color theme="1"/>
      <name val="Lato"/>
      <family val="2"/>
    </font>
    <font>
      <b/>
      <sz val="9"/>
      <color rgb="FFFFFFFF"/>
      <name val="Calibri"/>
      <family val="2"/>
    </font>
    <font>
      <b/>
      <sz val="9"/>
      <color theme="1"/>
      <name val="Amasis MT Pro"/>
      <family val="1"/>
    </font>
    <font>
      <u/>
      <sz val="20"/>
      <color rgb="FFFF0000"/>
      <name val="Calibri"/>
      <family val="2"/>
      <scheme val="minor"/>
    </font>
    <font>
      <b/>
      <sz val="18"/>
      <color theme="1"/>
      <name val="Calibri"/>
      <family val="2"/>
      <scheme val="minor"/>
    </font>
    <font>
      <b/>
      <sz val="10"/>
      <color theme="1"/>
      <name val="Arial"/>
      <family val="2"/>
    </font>
    <font>
      <sz val="12"/>
      <color theme="1"/>
      <name val="Calibri"/>
      <family val="2"/>
      <scheme val="minor"/>
    </font>
    <font>
      <sz val="10"/>
      <color rgb="FF000000"/>
      <name val="Arial"/>
      <family val="2"/>
    </font>
  </fonts>
  <fills count="47">
    <fill>
      <patternFill patternType="none"/>
    </fill>
    <fill>
      <patternFill patternType="gray125"/>
    </fill>
    <fill>
      <patternFill patternType="solid">
        <fgColor theme="0" tint="-4.9989318521683403E-2"/>
        <bgColor indexed="64"/>
      </patternFill>
    </fill>
    <fill>
      <patternFill patternType="solid">
        <fgColor rgb="FF002060"/>
        <bgColor indexed="64"/>
      </patternFill>
    </fill>
    <fill>
      <patternFill patternType="solid">
        <fgColor theme="5" tint="-0.499984740745262"/>
        <bgColor indexed="64"/>
      </patternFill>
    </fill>
    <fill>
      <patternFill patternType="solid">
        <fgColor theme="6" tint="-0.249977111117893"/>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499984740745262"/>
        <bgColor indexed="64"/>
      </patternFill>
    </fill>
    <fill>
      <patternFill patternType="solid">
        <fgColor theme="4" tint="-0.499984740745262"/>
        <bgColor indexed="64"/>
      </patternFill>
    </fill>
    <fill>
      <patternFill patternType="solid">
        <fgColor theme="4" tint="-0.499984740745262"/>
        <bgColor rgb="FF15803D"/>
      </patternFill>
    </fill>
    <fill>
      <patternFill patternType="solid">
        <fgColor theme="6" tint="0.79998168889431442"/>
        <bgColor theme="6" tint="0.79998168889431442"/>
      </patternFill>
    </fill>
    <fill>
      <patternFill patternType="solid">
        <fgColor theme="6" tint="0.59999389629810485"/>
        <bgColor indexed="64"/>
      </patternFill>
    </fill>
    <fill>
      <patternFill patternType="solid">
        <fgColor theme="0"/>
        <bgColor indexed="64"/>
      </patternFill>
    </fill>
    <fill>
      <patternFill patternType="solid">
        <fgColor rgb="FF99FF99"/>
        <bgColor indexed="64"/>
      </patternFill>
    </fill>
  </fills>
  <borders count="47">
    <border>
      <left/>
      <right/>
      <top/>
      <bottom/>
      <diagonal/>
    </border>
    <border>
      <left/>
      <right style="thick">
        <color theme="0"/>
      </right>
      <top/>
      <bottom/>
      <diagonal/>
    </border>
    <border>
      <left style="thick">
        <color theme="0"/>
      </left>
      <right style="thick">
        <color theme="0"/>
      </right>
      <top/>
      <bottom/>
      <diagonal/>
    </border>
    <border>
      <left style="thick">
        <color theme="0"/>
      </left>
      <right/>
      <top/>
      <bottom/>
      <diagonal/>
    </border>
    <border>
      <left/>
      <right/>
      <top style="thin">
        <color theme="4" tint="0.39994506668294322"/>
      </top>
      <bottom/>
      <diagonal/>
    </border>
    <border>
      <left/>
      <right style="thin">
        <color theme="4" tint="0.39994506668294322"/>
      </right>
      <top style="thin">
        <color theme="4" tint="0.39994506668294322"/>
      </top>
      <bottom/>
      <diagonal/>
    </border>
    <border>
      <left/>
      <right style="thin">
        <color theme="4" tint="0.39994506668294322"/>
      </right>
      <top/>
      <bottom/>
      <diagonal/>
    </border>
    <border>
      <left/>
      <right/>
      <top/>
      <bottom style="thin">
        <color theme="4" tint="0.39994506668294322"/>
      </bottom>
      <diagonal/>
    </border>
    <border>
      <left/>
      <right style="thin">
        <color theme="4" tint="0.39994506668294322"/>
      </right>
      <top/>
      <bottom style="thin">
        <color theme="4" tint="0.39994506668294322"/>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bottom/>
      <diagonal/>
    </border>
    <border>
      <left/>
      <right style="thin">
        <color theme="4"/>
      </right>
      <top/>
      <bottom/>
      <diagonal/>
    </border>
    <border>
      <left style="thin">
        <color theme="4"/>
      </left>
      <right/>
      <top style="thin">
        <color theme="4" tint="0.39994506668294322"/>
      </top>
      <bottom/>
      <diagonal/>
    </border>
    <border>
      <left style="thin">
        <color theme="4"/>
      </left>
      <right/>
      <top/>
      <bottom style="thin">
        <color theme="4" tint="0.39994506668294322"/>
      </bottom>
      <diagonal/>
    </border>
    <border>
      <left style="thin">
        <color theme="4"/>
      </left>
      <right/>
      <top/>
      <bottom style="thin">
        <color theme="4"/>
      </bottom>
      <diagonal/>
    </border>
    <border>
      <left/>
      <right/>
      <top/>
      <bottom style="thin">
        <color theme="4"/>
      </bottom>
      <diagonal/>
    </border>
    <border>
      <left/>
      <right style="thin">
        <color theme="4"/>
      </right>
      <top/>
      <bottom style="thin">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rgb="FFADADAD"/>
      </right>
      <top style="medium">
        <color rgb="FFBFBFBF"/>
      </top>
      <bottom style="medium">
        <color rgb="FFBFBFBF"/>
      </bottom>
      <diagonal/>
    </border>
    <border>
      <left/>
      <right style="medium">
        <color rgb="FFADADAD"/>
      </right>
      <top/>
      <bottom style="medium">
        <color rgb="FFBFBFBF"/>
      </bottom>
      <diagonal/>
    </border>
    <border>
      <left style="thin">
        <color theme="0"/>
      </left>
      <right/>
      <top style="thin">
        <color theme="0"/>
      </top>
      <bottom/>
      <diagonal/>
    </border>
    <border>
      <left/>
      <right/>
      <top style="thin">
        <color theme="6"/>
      </top>
      <bottom/>
      <diagonal/>
    </border>
    <border>
      <left style="thin">
        <color theme="6"/>
      </left>
      <right/>
      <top style="thin">
        <color theme="6"/>
      </top>
      <bottom/>
      <diagonal/>
    </border>
    <border>
      <left/>
      <right style="thin">
        <color theme="6"/>
      </right>
      <top style="thin">
        <color theme="6"/>
      </top>
      <bottom/>
      <diagonal/>
    </border>
    <border>
      <left style="thin">
        <color theme="0"/>
      </left>
      <right/>
      <top style="thin">
        <color theme="7" tint="0.39997558519241921"/>
      </top>
      <bottom/>
      <diagonal/>
    </border>
    <border>
      <left style="thin">
        <color rgb="FFCBD5E1"/>
      </left>
      <right/>
      <top style="thin">
        <color rgb="FFCBD5E1"/>
      </top>
      <bottom/>
      <diagonal/>
    </border>
    <border>
      <left style="thin">
        <color rgb="FFCBD5E1"/>
      </left>
      <right style="thin">
        <color rgb="FFCBD5E1"/>
      </right>
      <top style="thin">
        <color rgb="FFCBD5E1"/>
      </top>
      <bottom/>
      <diagonal/>
    </border>
    <border>
      <left style="thin">
        <color theme="6"/>
      </left>
      <right/>
      <top style="thin">
        <color theme="6"/>
      </top>
      <bottom style="thin">
        <color theme="6"/>
      </bottom>
      <diagonal/>
    </border>
    <border>
      <left/>
      <right/>
      <top style="thin">
        <color theme="6"/>
      </top>
      <bottom style="thin">
        <color theme="6"/>
      </bottom>
      <diagonal/>
    </border>
    <border>
      <left/>
      <right style="thin">
        <color theme="6"/>
      </right>
      <top style="thin">
        <color theme="6"/>
      </top>
      <bottom style="thin">
        <color theme="6"/>
      </bottom>
      <diagonal/>
    </border>
    <border>
      <left style="thin">
        <color indexed="64"/>
      </left>
      <right style="thin">
        <color indexed="64"/>
      </right>
      <top style="thin">
        <color indexed="64"/>
      </top>
      <bottom style="thin">
        <color theme="6" tint="0.39997558519241921"/>
      </bottom>
      <diagonal/>
    </border>
    <border>
      <left style="thin">
        <color theme="6" tint="0.39997558519241921"/>
      </left>
      <right style="medium">
        <color rgb="FFADADAD"/>
      </right>
      <top style="thin">
        <color theme="6" tint="0.39997558519241921"/>
      </top>
      <bottom style="medium">
        <color rgb="FFBFBFBF"/>
      </bottom>
      <diagonal/>
    </border>
    <border>
      <left style="medium">
        <color indexed="64"/>
      </left>
      <right style="medium">
        <color indexed="64"/>
      </right>
      <top style="medium">
        <color indexed="64"/>
      </top>
      <bottom style="medium">
        <color indexed="64"/>
      </bottom>
      <diagonal/>
    </border>
    <border>
      <left/>
      <right style="medium">
        <color rgb="FFADADAD"/>
      </right>
      <top style="medium">
        <color rgb="FFBFBFBF"/>
      </top>
      <bottom/>
      <diagonal/>
    </border>
    <border>
      <left/>
      <right style="medium">
        <color rgb="FFADADAD"/>
      </right>
      <top/>
      <bottom/>
      <diagonal/>
    </border>
  </borders>
  <cellStyleXfs count="48">
    <xf numFmtId="0" fontId="0" fillId="0" borderId="0"/>
    <xf numFmtId="0" fontId="6" fillId="0" borderId="0"/>
    <xf numFmtId="0" fontId="4" fillId="0" borderId="0"/>
    <xf numFmtId="0" fontId="5" fillId="0" borderId="0" applyNumberFormat="0" applyFill="0" applyBorder="0" applyAlignment="0" applyProtection="0"/>
    <xf numFmtId="164" fontId="4" fillId="0" borderId="0" applyFont="0" applyFill="0" applyBorder="0" applyAlignment="0" applyProtection="0"/>
    <xf numFmtId="44" fontId="4" fillId="0" borderId="0" applyFont="0" applyFill="0" applyBorder="0" applyAlignment="0" applyProtection="0"/>
    <xf numFmtId="0" fontId="30" fillId="0" borderId="0" applyNumberFormat="0" applyFill="0" applyBorder="0" applyAlignment="0" applyProtection="0"/>
    <xf numFmtId="0" fontId="31" fillId="0" borderId="21" applyNumberFormat="0" applyFill="0" applyAlignment="0" applyProtection="0"/>
    <xf numFmtId="0" fontId="32" fillId="0" borderId="22" applyNumberFormat="0" applyFill="0" applyAlignment="0" applyProtection="0"/>
    <xf numFmtId="0" fontId="33" fillId="0" borderId="23" applyNumberFormat="0" applyFill="0" applyAlignment="0" applyProtection="0"/>
    <xf numFmtId="0" fontId="33" fillId="0" borderId="0" applyNumberFormat="0" applyFill="0" applyBorder="0" applyAlignment="0" applyProtection="0"/>
    <xf numFmtId="0" fontId="34" fillId="8" borderId="0" applyNumberFormat="0" applyBorder="0" applyAlignment="0" applyProtection="0"/>
    <xf numFmtId="0" fontId="35" fillId="9" borderId="0" applyNumberFormat="0" applyBorder="0" applyAlignment="0" applyProtection="0"/>
    <xf numFmtId="0" fontId="36" fillId="10" borderId="0" applyNumberFormat="0" applyBorder="0" applyAlignment="0" applyProtection="0"/>
    <xf numFmtId="0" fontId="37" fillId="11" borderId="24" applyNumberFormat="0" applyAlignment="0" applyProtection="0"/>
    <xf numFmtId="0" fontId="38" fillId="12" borderId="25" applyNumberFormat="0" applyAlignment="0" applyProtection="0"/>
    <xf numFmtId="0" fontId="39" fillId="12" borderId="24" applyNumberFormat="0" applyAlignment="0" applyProtection="0"/>
    <xf numFmtId="0" fontId="40" fillId="0" borderId="26" applyNumberFormat="0" applyFill="0" applyAlignment="0" applyProtection="0"/>
    <xf numFmtId="0" fontId="16" fillId="13" borderId="27" applyNumberFormat="0" applyAlignment="0" applyProtection="0"/>
    <xf numFmtId="0" fontId="41" fillId="0" borderId="0" applyNumberFormat="0" applyFill="0" applyBorder="0" applyAlignment="0" applyProtection="0"/>
    <xf numFmtId="0" fontId="4" fillId="14" borderId="28" applyNumberFormat="0" applyFont="0" applyAlignment="0" applyProtection="0"/>
    <xf numFmtId="0" fontId="42" fillId="0" borderId="0" applyNumberFormat="0" applyFill="0" applyBorder="0" applyAlignment="0" applyProtection="0"/>
    <xf numFmtId="0" fontId="17" fillId="0" borderId="29" applyNumberFormat="0" applyFill="0" applyAlignment="0" applyProtection="0"/>
    <xf numFmtId="0" fontId="2"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2"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2"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2"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2"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2"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5" fillId="0" borderId="0" applyNumberFormat="0" applyFill="0" applyBorder="0" applyAlignment="0" applyProtection="0"/>
  </cellStyleXfs>
  <cellXfs count="172">
    <xf numFmtId="0" fontId="0" fillId="0" borderId="0" xfId="0"/>
    <xf numFmtId="0" fontId="9" fillId="0" borderId="0" xfId="0" applyFont="1" applyAlignment="1">
      <alignment horizontal="left"/>
    </xf>
    <xf numFmtId="0" fontId="13" fillId="3" borderId="0" xfId="0" applyFont="1" applyFill="1" applyAlignment="1">
      <alignment horizontal="center" vertical="center" wrapText="1" shrinkToFit="1"/>
    </xf>
    <xf numFmtId="0" fontId="10" fillId="0" borderId="0" xfId="0" applyFont="1" applyAlignment="1">
      <alignment horizontal="center" vertical="center" shrinkToFit="1"/>
    </xf>
    <xf numFmtId="0" fontId="19" fillId="0" borderId="0" xfId="0" applyFont="1"/>
    <xf numFmtId="0" fontId="19" fillId="0" borderId="0" xfId="0" applyFont="1" applyAlignment="1">
      <alignment horizontal="center"/>
    </xf>
    <xf numFmtId="0" fontId="19" fillId="0" borderId="0" xfId="0" applyFont="1" applyAlignment="1">
      <alignment wrapText="1"/>
    </xf>
    <xf numFmtId="49" fontId="19" fillId="0" borderId="0" xfId="0" applyNumberFormat="1" applyFont="1"/>
    <xf numFmtId="49" fontId="19" fillId="2" borderId="0" xfId="0" applyNumberFormat="1" applyFont="1" applyFill="1"/>
    <xf numFmtId="0" fontId="19" fillId="2" borderId="0" xfId="0" applyFont="1" applyFill="1"/>
    <xf numFmtId="0" fontId="21" fillId="0" borderId="0" xfId="0" applyFont="1" applyAlignment="1">
      <alignment horizontal="center" vertical="center"/>
    </xf>
    <xf numFmtId="49" fontId="22" fillId="0" borderId="0" xfId="0" applyNumberFormat="1" applyFont="1" applyAlignment="1">
      <alignment horizontal="left"/>
    </xf>
    <xf numFmtId="0" fontId="23" fillId="3" borderId="0" xfId="0" applyFont="1" applyFill="1" applyAlignment="1">
      <alignment horizontal="center" vertical="center" wrapText="1"/>
    </xf>
    <xf numFmtId="49" fontId="23" fillId="3" borderId="0" xfId="0" applyNumberFormat="1" applyFont="1" applyFill="1" applyAlignment="1">
      <alignment horizontal="center" vertical="center" wrapText="1"/>
    </xf>
    <xf numFmtId="14" fontId="23" fillId="3" borderId="0" xfId="0" applyNumberFormat="1" applyFont="1" applyFill="1" applyAlignment="1">
      <alignment horizontal="center" vertical="center" wrapText="1"/>
    </xf>
    <xf numFmtId="0" fontId="23" fillId="5" borderId="0" xfId="0" applyFont="1" applyFill="1" applyAlignment="1">
      <alignment horizontal="center" vertical="center" wrapText="1"/>
    </xf>
    <xf numFmtId="165" fontId="23" fillId="5" borderId="0" xfId="0" applyNumberFormat="1" applyFont="1" applyFill="1" applyAlignment="1">
      <alignment horizontal="center" vertical="center" wrapText="1"/>
    </xf>
    <xf numFmtId="0" fontId="19" fillId="0" borderId="0" xfId="0" applyFont="1" applyAlignment="1">
      <alignment horizontal="center" vertical="center"/>
    </xf>
    <xf numFmtId="0" fontId="8" fillId="2" borderId="0" xfId="0" applyFont="1" applyFill="1" applyAlignment="1">
      <alignment horizontal="center" vertical="top"/>
    </xf>
    <xf numFmtId="0" fontId="19" fillId="2" borderId="0" xfId="0" applyFont="1" applyFill="1" applyAlignment="1">
      <alignment horizontal="center"/>
    </xf>
    <xf numFmtId="44" fontId="19" fillId="0" borderId="0" xfId="5" applyFont="1"/>
    <xf numFmtId="44" fontId="23" fillId="5" borderId="0" xfId="5" applyFont="1" applyFill="1" applyAlignment="1">
      <alignment horizontal="center" vertical="center" wrapText="1"/>
    </xf>
    <xf numFmtId="0" fontId="13" fillId="3" borderId="4" xfId="0" applyFont="1" applyFill="1" applyBorder="1" applyAlignment="1">
      <alignment horizontal="center" vertical="center" wrapText="1" shrinkToFit="1"/>
    </xf>
    <xf numFmtId="0" fontId="10" fillId="0" borderId="7" xfId="0" applyFont="1" applyBorder="1" applyAlignment="1">
      <alignment horizontal="center" vertical="center" shrinkToFit="1"/>
    </xf>
    <xf numFmtId="0" fontId="19" fillId="2" borderId="0" xfId="0" applyFont="1" applyFill="1" applyAlignment="1">
      <alignment horizontal="center" vertical="center"/>
    </xf>
    <xf numFmtId="0" fontId="20" fillId="0" borderId="0" xfId="0" applyFont="1" applyAlignment="1">
      <alignment horizontal="center"/>
    </xf>
    <xf numFmtId="0" fontId="20" fillId="0" borderId="0" xfId="0" applyFont="1" applyAlignment="1">
      <alignment horizontal="left" wrapText="1"/>
    </xf>
    <xf numFmtId="49" fontId="20" fillId="4" borderId="10" xfId="0" applyNumberFormat="1" applyFont="1" applyFill="1" applyBorder="1"/>
    <xf numFmtId="0" fontId="20" fillId="4" borderId="10" xfId="0" applyFont="1" applyFill="1" applyBorder="1"/>
    <xf numFmtId="0" fontId="20" fillId="4" borderId="11" xfId="0" applyFont="1" applyFill="1" applyBorder="1"/>
    <xf numFmtId="0" fontId="19" fillId="2" borderId="12" xfId="0" applyFont="1" applyFill="1" applyBorder="1" applyAlignment="1">
      <alignment horizontal="center"/>
    </xf>
    <xf numFmtId="0" fontId="19" fillId="2" borderId="13" xfId="0" applyFont="1" applyFill="1" applyBorder="1" applyAlignment="1">
      <alignment horizontal="center" vertical="center"/>
    </xf>
    <xf numFmtId="0" fontId="19" fillId="0" borderId="13" xfId="0" applyFont="1" applyBorder="1" applyAlignment="1">
      <alignment horizontal="center" vertical="center"/>
    </xf>
    <xf numFmtId="0" fontId="10" fillId="0" borderId="12" xfId="0" applyFont="1" applyBorder="1" applyAlignment="1">
      <alignment horizontal="center" vertical="center" shrinkToFit="1"/>
    </xf>
    <xf numFmtId="0" fontId="10" fillId="0" borderId="15" xfId="0" applyFont="1" applyBorder="1" applyAlignment="1">
      <alignment horizontal="center" vertical="center" shrinkToFit="1"/>
    </xf>
    <xf numFmtId="0" fontId="19" fillId="0" borderId="16" xfId="0" applyFont="1" applyBorder="1" applyAlignment="1">
      <alignment horizontal="center"/>
    </xf>
    <xf numFmtId="0" fontId="19" fillId="0" borderId="17" xfId="0" applyFont="1" applyBorder="1" applyAlignment="1">
      <alignment horizontal="center"/>
    </xf>
    <xf numFmtId="0" fontId="21" fillId="0" borderId="17" xfId="0" applyFont="1" applyBorder="1" applyAlignment="1">
      <alignment horizontal="center" vertical="center"/>
    </xf>
    <xf numFmtId="49" fontId="22" fillId="0" borderId="17" xfId="0" applyNumberFormat="1" applyFont="1" applyBorder="1" applyAlignment="1">
      <alignment horizontal="left"/>
    </xf>
    <xf numFmtId="0" fontId="19" fillId="0" borderId="17" xfId="0" applyFont="1" applyBorder="1"/>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28" fillId="0" borderId="0" xfId="0" applyFont="1" applyAlignment="1">
      <alignment horizontal="center" vertical="center"/>
    </xf>
    <xf numFmtId="0" fontId="19" fillId="0" borderId="19" xfId="0" applyFont="1" applyBorder="1" applyAlignment="1">
      <alignment horizontal="center" vertical="center"/>
    </xf>
    <xf numFmtId="0" fontId="19" fillId="0" borderId="19" xfId="0" applyFont="1" applyBorder="1" applyAlignment="1">
      <alignment vertical="center" wrapText="1"/>
    </xf>
    <xf numFmtId="0" fontId="19" fillId="0" borderId="19" xfId="0" applyFont="1" applyBorder="1" applyAlignment="1">
      <alignment vertical="center"/>
    </xf>
    <xf numFmtId="14" fontId="19" fillId="0" borderId="19" xfId="0" applyNumberFormat="1" applyFont="1" applyBorder="1" applyAlignment="1">
      <alignment horizontal="center" vertical="center"/>
    </xf>
    <xf numFmtId="0" fontId="24" fillId="0" borderId="19" xfId="0" applyFont="1" applyBorder="1" applyAlignment="1">
      <alignment horizontal="center" vertical="center"/>
    </xf>
    <xf numFmtId="165" fontId="19" fillId="0" borderId="19" xfId="0" applyNumberFormat="1" applyFont="1" applyBorder="1" applyAlignment="1">
      <alignment horizontal="center" vertical="center"/>
    </xf>
    <xf numFmtId="44" fontId="19" fillId="0" borderId="19" xfId="5" applyFont="1" applyBorder="1" applyAlignment="1">
      <alignment vertical="center"/>
    </xf>
    <xf numFmtId="0" fontId="0" fillId="0" borderId="19" xfId="0" applyBorder="1" applyAlignment="1">
      <alignment vertical="center" wrapText="1"/>
    </xf>
    <xf numFmtId="0" fontId="28" fillId="0" borderId="19" xfId="0" applyFont="1" applyBorder="1" applyAlignment="1">
      <alignment vertical="center" wrapText="1"/>
    </xf>
    <xf numFmtId="166" fontId="19" fillId="0" borderId="19" xfId="0" applyNumberFormat="1" applyFont="1" applyBorder="1" applyAlignment="1">
      <alignment horizontal="center" vertical="center"/>
    </xf>
    <xf numFmtId="0" fontId="19" fillId="0" borderId="19" xfId="0" applyFont="1" applyBorder="1" applyAlignment="1">
      <alignment horizontal="center" vertical="center" wrapText="1"/>
    </xf>
    <xf numFmtId="0" fontId="19" fillId="0" borderId="20" xfId="0" applyFont="1" applyBorder="1" applyAlignment="1">
      <alignment horizontal="center" vertical="center"/>
    </xf>
    <xf numFmtId="0" fontId="28" fillId="0" borderId="20" xfId="0" applyFont="1" applyBorder="1" applyAlignment="1">
      <alignment vertical="center" wrapText="1"/>
    </xf>
    <xf numFmtId="0" fontId="19" fillId="0" borderId="20" xfId="0" applyFont="1" applyBorder="1" applyAlignment="1">
      <alignment vertical="center"/>
    </xf>
    <xf numFmtId="14" fontId="19" fillId="0" borderId="20" xfId="0" applyNumberFormat="1" applyFont="1" applyBorder="1" applyAlignment="1">
      <alignment horizontal="center" vertical="center"/>
    </xf>
    <xf numFmtId="166" fontId="19" fillId="0" borderId="20" xfId="0" applyNumberFormat="1" applyFont="1" applyBorder="1" applyAlignment="1">
      <alignment horizontal="center" vertical="center"/>
    </xf>
    <xf numFmtId="0" fontId="19" fillId="0" borderId="20" xfId="0" applyFont="1" applyBorder="1" applyAlignment="1">
      <alignment vertical="center" wrapText="1"/>
    </xf>
    <xf numFmtId="165" fontId="19" fillId="0" borderId="20" xfId="0" applyNumberFormat="1" applyFont="1" applyBorder="1" applyAlignment="1">
      <alignment horizontal="center" vertical="center"/>
    </xf>
    <xf numFmtId="44" fontId="19" fillId="0" borderId="20" xfId="5" applyFont="1" applyBorder="1" applyAlignment="1">
      <alignment vertical="center"/>
    </xf>
    <xf numFmtId="0" fontId="19" fillId="0" borderId="19" xfId="0" applyFont="1" applyBorder="1" applyAlignment="1">
      <alignment horizontal="justify" vertical="center" wrapText="1"/>
    </xf>
    <xf numFmtId="0" fontId="19" fillId="0" borderId="20" xfId="0" applyFont="1" applyBorder="1" applyAlignment="1">
      <alignment horizontal="justify" vertical="center" wrapText="1"/>
    </xf>
    <xf numFmtId="0" fontId="0" fillId="0" borderId="0" xfId="0" applyAlignment="1">
      <alignment vertical="center"/>
    </xf>
    <xf numFmtId="0" fontId="43" fillId="0" borderId="20" xfId="0" applyFont="1" applyBorder="1" applyAlignment="1">
      <alignment vertical="center" wrapText="1"/>
    </xf>
    <xf numFmtId="0" fontId="22" fillId="0" borderId="17" xfId="0" applyFont="1" applyBorder="1" applyAlignment="1">
      <alignment horizontal="left"/>
    </xf>
    <xf numFmtId="0" fontId="22" fillId="0" borderId="0" xfId="0" applyFont="1" applyAlignment="1">
      <alignment horizontal="left"/>
    </xf>
    <xf numFmtId="0" fontId="19" fillId="0" borderId="20" xfId="0" applyFont="1" applyBorder="1" applyAlignment="1">
      <alignment horizontal="center" vertical="center" wrapText="1"/>
    </xf>
    <xf numFmtId="0" fontId="44" fillId="0" borderId="30" xfId="0" applyFont="1" applyBorder="1" applyAlignment="1">
      <alignment horizontal="justify" vertical="center" wrapText="1"/>
    </xf>
    <xf numFmtId="0" fontId="44" fillId="0" borderId="31" xfId="0" applyFont="1" applyBorder="1" applyAlignment="1">
      <alignment horizontal="justify" vertical="center" wrapText="1"/>
    </xf>
    <xf numFmtId="0" fontId="45" fillId="0" borderId="19" xfId="0" applyFont="1" applyBorder="1" applyAlignment="1">
      <alignment horizontal="center" vertical="center"/>
    </xf>
    <xf numFmtId="0" fontId="45" fillId="0" borderId="20" xfId="0" applyFont="1" applyBorder="1" applyAlignment="1">
      <alignment horizontal="center" vertical="center"/>
    </xf>
    <xf numFmtId="0" fontId="19" fillId="0" borderId="19" xfId="0" applyFont="1" applyBorder="1" applyAlignment="1">
      <alignment horizontal="left" vertical="center" wrapText="1"/>
    </xf>
    <xf numFmtId="0" fontId="20" fillId="4" borderId="10" xfId="0" applyFont="1" applyFill="1" applyBorder="1" applyAlignment="1">
      <alignment wrapText="1"/>
    </xf>
    <xf numFmtId="0" fontId="19" fillId="2" borderId="0" xfId="0" applyFont="1" applyFill="1" applyAlignment="1">
      <alignment wrapText="1"/>
    </xf>
    <xf numFmtId="0" fontId="19" fillId="0" borderId="17" xfId="0" applyFont="1" applyBorder="1" applyAlignment="1">
      <alignment wrapText="1"/>
    </xf>
    <xf numFmtId="0" fontId="19" fillId="39" borderId="19" xfId="0" applyFont="1" applyFill="1" applyBorder="1" applyAlignment="1">
      <alignment vertical="center" wrapText="1"/>
    </xf>
    <xf numFmtId="0" fontId="15" fillId="40" borderId="32" xfId="0" applyFont="1" applyFill="1" applyBorder="1" applyAlignment="1">
      <alignment horizontal="center" vertical="center" wrapText="1"/>
    </xf>
    <xf numFmtId="14" fontId="15" fillId="40" borderId="32" xfId="0" applyNumberFormat="1" applyFont="1" applyFill="1" applyBorder="1" applyAlignment="1">
      <alignment horizontal="center" vertical="center" wrapText="1"/>
    </xf>
    <xf numFmtId="44" fontId="15" fillId="40" borderId="32" xfId="5" applyFont="1" applyFill="1" applyBorder="1" applyAlignment="1">
      <alignment horizontal="center" vertical="center" wrapText="1"/>
    </xf>
    <xf numFmtId="0" fontId="44" fillId="0" borderId="0" xfId="0" applyFont="1" applyAlignment="1">
      <alignment vertical="center"/>
    </xf>
    <xf numFmtId="0" fontId="15" fillId="41" borderId="32" xfId="0" applyFont="1" applyFill="1" applyBorder="1" applyAlignment="1">
      <alignment horizontal="center" vertical="center" wrapText="1"/>
    </xf>
    <xf numFmtId="0" fontId="15" fillId="41" borderId="36" xfId="0" applyFont="1" applyFill="1" applyBorder="1" applyAlignment="1">
      <alignment horizontal="center" vertical="center" wrapText="1"/>
    </xf>
    <xf numFmtId="0" fontId="46" fillId="42" borderId="37" xfId="0" applyFont="1" applyFill="1" applyBorder="1" applyAlignment="1">
      <alignment horizontal="center" vertical="center" wrapText="1"/>
    </xf>
    <xf numFmtId="0" fontId="46" fillId="42" borderId="38" xfId="0" applyFont="1" applyFill="1" applyBorder="1" applyAlignment="1">
      <alignment horizontal="center" vertical="center" wrapText="1"/>
    </xf>
    <xf numFmtId="0" fontId="44" fillId="43" borderId="43" xfId="0" applyFont="1" applyFill="1" applyBorder="1" applyAlignment="1">
      <alignment horizontal="justify" vertical="center" wrapText="1"/>
    </xf>
    <xf numFmtId="0" fontId="19" fillId="43" borderId="19" xfId="0" applyFont="1" applyFill="1" applyBorder="1" applyAlignment="1">
      <alignment vertical="center" wrapText="1"/>
    </xf>
    <xf numFmtId="0" fontId="19" fillId="43" borderId="42" xfId="0" applyFont="1" applyFill="1" applyBorder="1" applyAlignment="1">
      <alignment vertical="center" wrapText="1"/>
    </xf>
    <xf numFmtId="14" fontId="19" fillId="43" borderId="42" xfId="0" applyNumberFormat="1" applyFont="1" applyFill="1" applyBorder="1" applyAlignment="1">
      <alignment horizontal="center" vertical="center"/>
    </xf>
    <xf numFmtId="0" fontId="11" fillId="0" borderId="0" xfId="0" applyFont="1" applyAlignment="1">
      <alignment vertical="center" wrapText="1"/>
    </xf>
    <xf numFmtId="0" fontId="0" fillId="0" borderId="0" xfId="0" applyAlignment="1">
      <alignment vertical="center" wrapText="1"/>
    </xf>
    <xf numFmtId="0" fontId="0" fillId="44" borderId="0" xfId="0" applyFill="1" applyAlignment="1">
      <alignment horizontal="center"/>
    </xf>
    <xf numFmtId="0" fontId="0" fillId="44" borderId="0" xfId="0" applyFill="1" applyAlignment="1">
      <alignment horizontal="center" vertical="center" wrapText="1"/>
    </xf>
    <xf numFmtId="0" fontId="0" fillId="44" borderId="0" xfId="0" applyFill="1"/>
    <xf numFmtId="0" fontId="49" fillId="44" borderId="0" xfId="0" applyFont="1" applyFill="1" applyAlignment="1">
      <alignment horizontal="center" vertical="center"/>
    </xf>
    <xf numFmtId="0" fontId="17" fillId="44" borderId="0" xfId="0" applyFont="1" applyFill="1" applyAlignment="1">
      <alignment horizontal="center" vertical="center" wrapText="1"/>
    </xf>
    <xf numFmtId="0" fontId="0" fillId="44" borderId="44" xfId="0" applyFill="1" applyBorder="1"/>
    <xf numFmtId="0" fontId="0" fillId="44" borderId="44" xfId="0" applyFill="1" applyBorder="1" applyAlignment="1">
      <alignment vertical="center"/>
    </xf>
    <xf numFmtId="0" fontId="48" fillId="45" borderId="44" xfId="47" applyFont="1" applyFill="1" applyBorder="1" applyAlignment="1">
      <alignment horizontal="center" vertical="center" wrapText="1"/>
    </xf>
    <xf numFmtId="0" fontId="3" fillId="0" borderId="0" xfId="0" applyFont="1" applyAlignment="1">
      <alignment horizontal="center" vertical="center" wrapText="1"/>
    </xf>
    <xf numFmtId="0" fontId="12" fillId="0" borderId="0" xfId="0" applyFont="1" applyAlignment="1">
      <alignment horizontal="center" vertical="center" wrapText="1"/>
    </xf>
    <xf numFmtId="0" fontId="3" fillId="0" borderId="0" xfId="0" applyFont="1" applyAlignment="1">
      <alignment horizontal="left" vertical="center" wrapText="1"/>
    </xf>
    <xf numFmtId="14" fontId="3" fillId="0" borderId="0" xfId="0" applyNumberFormat="1" applyFont="1" applyAlignment="1">
      <alignment horizontal="center" vertical="center" wrapText="1"/>
    </xf>
    <xf numFmtId="14" fontId="3" fillId="0" borderId="0" xfId="0" applyNumberFormat="1" applyFont="1" applyAlignment="1">
      <alignment horizontal="left" vertical="center" wrapText="1"/>
    </xf>
    <xf numFmtId="44" fontId="3" fillId="0" borderId="0" xfId="5" applyFont="1" applyFill="1" applyBorder="1" applyAlignment="1">
      <alignment vertical="center" wrapText="1"/>
    </xf>
    <xf numFmtId="44" fontId="3" fillId="0" borderId="0" xfId="5" applyFont="1" applyFill="1" applyBorder="1" applyAlignment="1">
      <alignment horizontal="center" vertical="center" wrapText="1"/>
    </xf>
    <xf numFmtId="0" fontId="3" fillId="0" borderId="0" xfId="0" applyFont="1" applyAlignment="1">
      <alignment vertical="center" wrapText="1"/>
    </xf>
    <xf numFmtId="14" fontId="3" fillId="0" borderId="0" xfId="0" applyNumberFormat="1" applyFont="1" applyAlignment="1">
      <alignment vertical="center" wrapText="1"/>
    </xf>
    <xf numFmtId="44" fontId="3" fillId="0" borderId="0" xfId="0" applyNumberFormat="1" applyFont="1" applyAlignment="1">
      <alignment vertical="center" wrapText="1"/>
    </xf>
    <xf numFmtId="0" fontId="0" fillId="0" borderId="0" xfId="0" applyAlignment="1">
      <alignment horizontal="center" vertical="center" wrapText="1"/>
    </xf>
    <xf numFmtId="0" fontId="0" fillId="0" borderId="39" xfId="0" applyBorder="1" applyAlignment="1">
      <alignment vertical="center"/>
    </xf>
    <xf numFmtId="0" fontId="0" fillId="0" borderId="40" xfId="0" applyBorder="1" applyAlignment="1">
      <alignment vertical="center"/>
    </xf>
    <xf numFmtId="14" fontId="0" fillId="0" borderId="40" xfId="0" applyNumberFormat="1" applyBorder="1" applyAlignment="1">
      <alignment vertical="center"/>
    </xf>
    <xf numFmtId="0" fontId="0" fillId="0" borderId="40" xfId="0" applyBorder="1" applyAlignment="1">
      <alignment horizontal="center" vertical="center"/>
    </xf>
    <xf numFmtId="0" fontId="0" fillId="0" borderId="34" xfId="0" applyBorder="1" applyAlignment="1">
      <alignment vertical="center"/>
    </xf>
    <xf numFmtId="0" fontId="0" fillId="0" borderId="33" xfId="0" applyBorder="1" applyAlignment="1">
      <alignment vertical="center"/>
    </xf>
    <xf numFmtId="14" fontId="0" fillId="0" borderId="33" xfId="0" applyNumberFormat="1" applyBorder="1" applyAlignment="1">
      <alignment vertical="center"/>
    </xf>
    <xf numFmtId="0" fontId="0" fillId="0" borderId="33" xfId="0" applyBorder="1" applyAlignment="1">
      <alignment horizontal="center" vertical="center"/>
    </xf>
    <xf numFmtId="0" fontId="0" fillId="46" borderId="0" xfId="0" applyFill="1" applyAlignment="1">
      <alignment horizontal="center"/>
    </xf>
    <xf numFmtId="0" fontId="19" fillId="39" borderId="20" xfId="0" applyFont="1" applyFill="1" applyBorder="1" applyAlignment="1">
      <alignment vertical="center" wrapText="1"/>
    </xf>
    <xf numFmtId="0" fontId="50" fillId="0" borderId="45" xfId="0" applyFont="1" applyBorder="1" applyAlignment="1">
      <alignment horizontal="justify" vertical="center" wrapText="1"/>
    </xf>
    <xf numFmtId="0" fontId="50" fillId="0" borderId="31" xfId="0" applyFont="1" applyBorder="1" applyAlignment="1">
      <alignment horizontal="justify" vertical="center" wrapText="1"/>
    </xf>
    <xf numFmtId="0" fontId="50" fillId="0" borderId="46" xfId="0" applyFont="1" applyBorder="1" applyAlignment="1">
      <alignment horizontal="justify" vertical="center" wrapText="1"/>
    </xf>
    <xf numFmtId="0" fontId="8" fillId="0" borderId="19" xfId="0" applyFont="1" applyBorder="1" applyAlignment="1">
      <alignment vertical="center" wrapText="1"/>
    </xf>
    <xf numFmtId="0" fontId="52" fillId="0" borderId="30" xfId="0" applyFont="1" applyBorder="1" applyAlignment="1">
      <alignment horizontal="left" vertical="center" wrapText="1"/>
    </xf>
    <xf numFmtId="0" fontId="52" fillId="0" borderId="31" xfId="0" applyFont="1" applyBorder="1" applyAlignment="1">
      <alignment horizontal="left" vertical="center" wrapText="1"/>
    </xf>
    <xf numFmtId="0" fontId="52" fillId="0" borderId="0" xfId="0" applyFont="1" applyAlignment="1">
      <alignment horizontal="left" vertical="center" wrapText="1"/>
    </xf>
    <xf numFmtId="0" fontId="14" fillId="0" borderId="0" xfId="0" applyFont="1" applyAlignment="1">
      <alignment horizontal="center" vertical="center" wrapText="1"/>
    </xf>
    <xf numFmtId="0" fontId="11" fillId="0" borderId="0" xfId="0" applyFont="1" applyAlignment="1">
      <alignment vertical="center"/>
    </xf>
    <xf numFmtId="0" fontId="3" fillId="0" borderId="0" xfId="0" applyFont="1" applyAlignment="1">
      <alignment horizontal="center" vertical="center"/>
    </xf>
    <xf numFmtId="0" fontId="12" fillId="0" borderId="0" xfId="0" applyFont="1" applyAlignment="1">
      <alignment horizontal="center" vertical="center"/>
    </xf>
    <xf numFmtId="0" fontId="3" fillId="0" borderId="0" xfId="0" applyFont="1" applyAlignment="1">
      <alignment horizontal="left" vertical="center"/>
    </xf>
    <xf numFmtId="14" fontId="3" fillId="0" borderId="0" xfId="0" applyNumberFormat="1" applyFont="1" applyAlignment="1">
      <alignment horizontal="center" vertical="center"/>
    </xf>
    <xf numFmtId="14" fontId="3" fillId="0" borderId="0" xfId="0" applyNumberFormat="1" applyFont="1" applyAlignment="1">
      <alignment horizontal="left" vertical="center"/>
    </xf>
    <xf numFmtId="0" fontId="3" fillId="39" borderId="0" xfId="0" applyFont="1" applyFill="1" applyAlignment="1">
      <alignment vertical="center"/>
    </xf>
    <xf numFmtId="0" fontId="3" fillId="39" borderId="0" xfId="0" applyFont="1" applyFill="1" applyAlignment="1">
      <alignment horizontal="center" vertical="center"/>
    </xf>
    <xf numFmtId="44" fontId="3" fillId="39" borderId="0" xfId="0" applyNumberFormat="1" applyFont="1" applyFill="1" applyAlignment="1">
      <alignment vertical="center"/>
    </xf>
    <xf numFmtId="0" fontId="0" fillId="0" borderId="33" xfId="0" applyBorder="1" applyAlignment="1">
      <alignment vertical="center" wrapText="1"/>
    </xf>
    <xf numFmtId="0" fontId="0" fillId="0" borderId="40" xfId="0" applyBorder="1" applyAlignment="1">
      <alignment vertical="center" wrapText="1"/>
    </xf>
    <xf numFmtId="44" fontId="0" fillId="0" borderId="33" xfId="5" applyFont="1" applyFill="1" applyBorder="1" applyAlignment="1">
      <alignment vertical="center" wrapText="1"/>
    </xf>
    <xf numFmtId="44" fontId="0" fillId="0" borderId="33" xfId="5" applyFont="1" applyFill="1" applyBorder="1" applyAlignment="1">
      <alignment horizontal="center" vertical="center" wrapText="1"/>
    </xf>
    <xf numFmtId="0" fontId="0" fillId="0" borderId="33" xfId="0" applyBorder="1" applyAlignment="1">
      <alignment horizontal="center" vertical="center" wrapText="1"/>
    </xf>
    <xf numFmtId="44" fontId="0" fillId="0" borderId="40" xfId="5" applyFont="1" applyFill="1" applyBorder="1" applyAlignment="1">
      <alignment vertical="center" wrapText="1"/>
    </xf>
    <xf numFmtId="44" fontId="0" fillId="0" borderId="40" xfId="5" applyFont="1" applyFill="1" applyBorder="1" applyAlignment="1">
      <alignment horizontal="center" vertical="center" wrapText="1"/>
    </xf>
    <xf numFmtId="0" fontId="0" fillId="0" borderId="40" xfId="0" applyBorder="1" applyAlignment="1">
      <alignment horizontal="center" vertical="center" wrapText="1"/>
    </xf>
    <xf numFmtId="0" fontId="0" fillId="39" borderId="0" xfId="0" applyFill="1" applyAlignment="1">
      <alignment horizontal="center" vertical="center" wrapText="1"/>
    </xf>
    <xf numFmtId="0" fontId="0" fillId="0" borderId="35" xfId="0" applyBorder="1" applyAlignment="1">
      <alignment horizontal="center" vertical="center" wrapText="1"/>
    </xf>
    <xf numFmtId="0" fontId="0" fillId="0" borderId="41" xfId="0" applyBorder="1" applyAlignment="1">
      <alignment horizontal="center" vertical="center" wrapText="1"/>
    </xf>
    <xf numFmtId="0" fontId="3" fillId="0" borderId="0" xfId="0" applyFont="1" applyAlignment="1">
      <alignment horizontal="justify" vertical="center" wrapText="1"/>
    </xf>
    <xf numFmtId="0" fontId="18" fillId="0" borderId="0" xfId="0" applyFont="1" applyAlignment="1">
      <alignment horizontal="left" vertical="center"/>
    </xf>
    <xf numFmtId="0" fontId="7" fillId="3" borderId="14" xfId="0" applyFont="1" applyFill="1" applyBorder="1" applyAlignment="1">
      <alignment horizontal="center" vertical="center" wrapText="1" shrinkToFit="1"/>
    </xf>
    <xf numFmtId="0" fontId="7" fillId="3" borderId="12" xfId="0" applyFont="1" applyFill="1" applyBorder="1" applyAlignment="1">
      <alignment horizontal="center" vertical="center" wrapText="1" shrinkToFit="1"/>
    </xf>
    <xf numFmtId="0" fontId="13" fillId="4" borderId="9" xfId="0" applyFont="1" applyFill="1" applyBorder="1" applyAlignment="1">
      <alignment vertical="center"/>
    </xf>
    <xf numFmtId="0" fontId="13" fillId="4" borderId="10" xfId="0" applyFont="1" applyFill="1" applyBorder="1" applyAlignment="1">
      <alignment vertical="center"/>
    </xf>
    <xf numFmtId="0" fontId="29" fillId="6" borderId="1" xfId="0" applyFont="1" applyFill="1" applyBorder="1" applyAlignment="1">
      <alignment horizontal="center" vertical="center"/>
    </xf>
    <xf numFmtId="0" fontId="29" fillId="6" borderId="2" xfId="0" applyFont="1" applyFill="1" applyBorder="1" applyAlignment="1">
      <alignment horizontal="center" vertical="center"/>
    </xf>
    <xf numFmtId="0" fontId="8" fillId="7" borderId="2" xfId="0" applyFont="1" applyFill="1" applyBorder="1" applyAlignment="1">
      <alignment horizontal="center" vertical="center"/>
    </xf>
    <xf numFmtId="0" fontId="8" fillId="7" borderId="3" xfId="0" applyFont="1" applyFill="1" applyBorder="1" applyAlignment="1">
      <alignment horizontal="center" vertical="center"/>
    </xf>
    <xf numFmtId="0" fontId="27" fillId="0" borderId="0" xfId="0" applyFont="1" applyAlignment="1">
      <alignment horizontal="center" vertical="center"/>
    </xf>
    <xf numFmtId="0" fontId="27" fillId="0" borderId="0" xfId="0" applyFont="1" applyAlignment="1">
      <alignment horizontal="center" vertical="center" wrapText="1"/>
    </xf>
    <xf numFmtId="0" fontId="7" fillId="3" borderId="4" xfId="0" applyFont="1" applyFill="1" applyBorder="1" applyAlignment="1">
      <alignment horizontal="center" vertical="center" wrapText="1" shrinkToFit="1"/>
    </xf>
    <xf numFmtId="0" fontId="7" fillId="3" borderId="5" xfId="0" applyFont="1" applyFill="1" applyBorder="1" applyAlignment="1">
      <alignment horizontal="center" vertical="center" wrapText="1" shrinkToFit="1"/>
    </xf>
    <xf numFmtId="0" fontId="7" fillId="3" borderId="0" xfId="0" applyFont="1" applyFill="1" applyAlignment="1">
      <alignment horizontal="center" vertical="center" wrapText="1" shrinkToFit="1"/>
    </xf>
    <xf numFmtId="0" fontId="7" fillId="3" borderId="6" xfId="0" applyFont="1" applyFill="1" applyBorder="1" applyAlignment="1">
      <alignment horizontal="center" vertical="center" wrapText="1" shrinkToFit="1"/>
    </xf>
    <xf numFmtId="0" fontId="9" fillId="0" borderId="7" xfId="0" applyFont="1" applyBorder="1" applyAlignment="1">
      <alignment horizontal="left"/>
    </xf>
    <xf numFmtId="0" fontId="9" fillId="0" borderId="8" xfId="0" applyFont="1" applyBorder="1" applyAlignment="1">
      <alignment horizontal="left"/>
    </xf>
    <xf numFmtId="0" fontId="9" fillId="0" borderId="0" xfId="0" applyFont="1" applyAlignment="1">
      <alignment horizontal="left"/>
    </xf>
    <xf numFmtId="0" fontId="9" fillId="0" borderId="6" xfId="0" applyFont="1" applyBorder="1" applyAlignment="1">
      <alignment horizontal="left"/>
    </xf>
    <xf numFmtId="0" fontId="3" fillId="0" borderId="0" xfId="0" applyFont="1" applyAlignment="1">
      <alignment horizontal="justify" vertical="center"/>
    </xf>
    <xf numFmtId="0" fontId="0" fillId="0" borderId="33" xfId="0" applyBorder="1" applyAlignment="1">
      <alignment horizontal="justify" vertical="center" wrapText="1"/>
    </xf>
    <xf numFmtId="0" fontId="0" fillId="0" borderId="40" xfId="0" applyBorder="1" applyAlignment="1">
      <alignment horizontal="justify" vertical="center" wrapText="1"/>
    </xf>
  </cellXfs>
  <cellStyles count="48">
    <cellStyle name="20% - Énfasis1" xfId="24" builtinId="30" customBuiltin="1"/>
    <cellStyle name="20% - Énfasis2" xfId="28" builtinId="34" customBuiltin="1"/>
    <cellStyle name="20% - Énfasis3" xfId="32" builtinId="38" customBuiltin="1"/>
    <cellStyle name="20% - Énfasis4" xfId="36" builtinId="42" customBuiltin="1"/>
    <cellStyle name="20% - Énfasis5" xfId="40" builtinId="46" customBuiltin="1"/>
    <cellStyle name="20% - Énfasis6" xfId="44" builtinId="50" customBuiltin="1"/>
    <cellStyle name="40% - Énfasis1" xfId="25" builtinId="31" customBuiltin="1"/>
    <cellStyle name="40% - Énfasis2" xfId="29" builtinId="35" customBuiltin="1"/>
    <cellStyle name="40% - Énfasis3" xfId="33" builtinId="39" customBuiltin="1"/>
    <cellStyle name="40% - Énfasis4" xfId="37" builtinId="43" customBuiltin="1"/>
    <cellStyle name="40% - Énfasis5" xfId="41" builtinId="47" customBuiltin="1"/>
    <cellStyle name="40% - Énfasis6" xfId="45" builtinId="51" customBuiltin="1"/>
    <cellStyle name="60% - Énfasis1" xfId="26" builtinId="32" customBuiltin="1"/>
    <cellStyle name="60% - Énfasis2" xfId="30" builtinId="36" customBuiltin="1"/>
    <cellStyle name="60% - Énfasis3" xfId="34" builtinId="40" customBuiltin="1"/>
    <cellStyle name="60% - Énfasis4" xfId="38" builtinId="44" customBuiltin="1"/>
    <cellStyle name="60% - Énfasis5" xfId="42" builtinId="48" customBuiltin="1"/>
    <cellStyle name="60% - Énfasis6" xfId="46" builtinId="52" customBuiltin="1"/>
    <cellStyle name="Bueno" xfId="11" builtinId="26" customBuiltin="1"/>
    <cellStyle name="Cálculo" xfId="16" builtinId="22" customBuiltin="1"/>
    <cellStyle name="Celda de comprobación" xfId="18" builtinId="23" customBuiltin="1"/>
    <cellStyle name="Celda vinculada" xfId="17" builtinId="24" customBuiltin="1"/>
    <cellStyle name="Encabezado 1" xfId="7" builtinId="16" customBuiltin="1"/>
    <cellStyle name="Encabezado 4" xfId="10" builtinId="19" customBuiltin="1"/>
    <cellStyle name="Énfasis1" xfId="23" builtinId="29" customBuiltin="1"/>
    <cellStyle name="Énfasis2" xfId="27" builtinId="33" customBuiltin="1"/>
    <cellStyle name="Énfasis3" xfId="31" builtinId="37" customBuiltin="1"/>
    <cellStyle name="Énfasis4" xfId="35" builtinId="41" customBuiltin="1"/>
    <cellStyle name="Énfasis5" xfId="39" builtinId="45" customBuiltin="1"/>
    <cellStyle name="Énfasis6" xfId="43" builtinId="49" customBuiltin="1"/>
    <cellStyle name="Entrada" xfId="14" builtinId="20" customBuiltin="1"/>
    <cellStyle name="Hipervínculo" xfId="47" builtinId="8"/>
    <cellStyle name="Hipervínculo 2" xfId="3" xr:uid="{1690D96A-BF57-46D2-A38D-D0A7F5501B2A}"/>
    <cellStyle name="Incorrecto" xfId="12" builtinId="27" customBuiltin="1"/>
    <cellStyle name="Moneda" xfId="5" builtinId="4"/>
    <cellStyle name="Moneda 2" xfId="4" xr:uid="{A28BB694-A3FA-44A8-BEE9-A75BA71D2868}"/>
    <cellStyle name="Neutral" xfId="13" builtinId="28" customBuiltin="1"/>
    <cellStyle name="Normal" xfId="0" builtinId="0"/>
    <cellStyle name="Normal 2" xfId="2" xr:uid="{2B50DAA0-5EDE-4A22-994F-F798DA552028}"/>
    <cellStyle name="Normal 2 2" xfId="1" xr:uid="{137D2BC3-D424-4477-A4C0-0E13604E4953}"/>
    <cellStyle name="Notas" xfId="20" builtinId="10" customBuiltin="1"/>
    <cellStyle name="Salida" xfId="15" builtinId="21" customBuiltin="1"/>
    <cellStyle name="Texto de advertencia" xfId="19" builtinId="11" customBuiltin="1"/>
    <cellStyle name="Texto explicativo" xfId="21" builtinId="53" customBuiltin="1"/>
    <cellStyle name="Título" xfId="6" builtinId="15" customBuiltin="1"/>
    <cellStyle name="Título 2" xfId="8" builtinId="17" customBuiltin="1"/>
    <cellStyle name="Título 3" xfId="9" builtinId="18" customBuiltin="1"/>
    <cellStyle name="Total" xfId="22" builtinId="25" customBuiltin="1"/>
  </cellStyles>
  <dxfs count="77">
    <dxf>
      <font>
        <b val="0"/>
        <i val="0"/>
        <strike val="0"/>
        <condense val="0"/>
        <extend val="0"/>
        <outline val="0"/>
        <shadow val="0"/>
        <u val="none"/>
        <vertAlign val="baseline"/>
        <sz val="9"/>
        <color theme="1"/>
        <name val="Amasis MT Pro"/>
        <family val="1"/>
        <scheme val="none"/>
      </font>
      <fill>
        <patternFill patternType="none">
          <fgColor indexed="64"/>
          <bgColor auto="1"/>
        </patternFill>
      </fill>
      <alignment horizontal="justify"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fill>
        <patternFill patternType="none">
          <fgColor indexed="64"/>
          <bgColor auto="1"/>
        </patternFill>
      </fill>
      <alignment horizontal="general" vertical="center" textRotation="0" wrapText="1" indent="0" justifyLastLine="0" shrinkToFit="0" readingOrder="0"/>
    </dxf>
    <dxf>
      <numFmt numFmtId="0" formatCode="General"/>
      <fill>
        <patternFill patternType="none">
          <fgColor indexed="64"/>
          <bgColor auto="1"/>
        </patternFill>
      </fill>
      <alignment horizontal="center" vertical="center" textRotation="0" wrapText="1" indent="0" justifyLastLine="0" shrinkToFit="0" readingOrder="0"/>
    </dxf>
    <dxf>
      <numFmt numFmtId="0" formatCode="General"/>
      <fill>
        <patternFill patternType="none">
          <fgColor indexed="64"/>
          <bgColor auto="1"/>
        </patternFill>
      </fill>
      <alignment horizontal="center" vertical="center" textRotation="0" wrapText="1" indent="0" justifyLastLine="0" shrinkToFit="0" readingOrder="0"/>
    </dxf>
    <dxf>
      <numFmt numFmtId="0" formatCode="General"/>
      <fill>
        <patternFill patternType="none">
          <fgColor indexed="64"/>
          <bgColor auto="1"/>
        </patternFill>
      </fill>
      <alignment horizontal="center" vertical="center" textRotation="0" wrapText="1" indent="0" justifyLastLine="0" shrinkToFit="0" readingOrder="0"/>
    </dxf>
    <dxf>
      <numFmt numFmtId="0" formatCode="General"/>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numFmt numFmtId="34" formatCode="_-&quot;$&quot;\ * #,##0.00_-;\-&quot;$&quot;\ * #,##0.00_-;_-&quot;$&quot;\ * &quot;-&quot;??_-;_-@_-"/>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numFmt numFmtId="19" formatCode="d/mm/yyyy"/>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numFmt numFmtId="19" formatCode="d/mm/yyyy"/>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numFmt numFmtId="19" formatCode="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numFmt numFmtId="19" formatCode="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9"/>
        <color theme="9" tint="-0.499984740745262"/>
        <name val="Amasis MT Pro"/>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Amasis MT Pro"/>
        <family val="1"/>
        <scheme val="none"/>
      </font>
      <fill>
        <patternFill patternType="none">
          <fgColor indexed="64"/>
          <bgColor auto="1"/>
        </patternFill>
      </fill>
      <alignment horizontal="center" vertical="center" textRotation="0" wrapText="1" indent="0" justifyLastLine="0" shrinkToFit="0" readingOrder="0"/>
    </dxf>
    <dxf>
      <border outline="0">
        <bottom style="thin">
          <color theme="6"/>
        </bottom>
      </border>
    </dxf>
    <dxf>
      <fill>
        <patternFill patternType="none">
          <fgColor indexed="64"/>
          <bgColor auto="1"/>
        </patternFill>
      </fill>
      <alignment vertical="center" textRotation="0" wrapText="1" indent="0" justifyLastLine="0" shrinkToFit="0" readingOrder="0"/>
    </dxf>
    <dxf>
      <font>
        <b/>
        <i val="0"/>
        <strike val="0"/>
        <condense val="0"/>
        <extend val="0"/>
        <outline val="0"/>
        <shadow val="0"/>
        <u val="none"/>
        <vertAlign val="baseline"/>
        <sz val="9"/>
        <color rgb="FFFFFFFF"/>
        <name val="Calibri"/>
        <family val="2"/>
        <scheme val="none"/>
      </font>
      <fill>
        <patternFill patternType="solid">
          <fgColor rgb="FF15803D"/>
          <bgColor theme="4" tint="-0.499984740745262"/>
        </patternFill>
      </fill>
      <alignment horizontal="center" vertical="center" textRotation="0" wrapText="1" indent="0" justifyLastLine="0" shrinkToFit="0" readingOrder="0"/>
    </dxf>
    <dxf>
      <font>
        <strike val="0"/>
        <outline val="0"/>
        <shadow val="0"/>
        <vertAlign val="baseline"/>
        <name val="Lato"/>
        <family val="2"/>
        <scheme val="none"/>
      </font>
      <numFmt numFmtId="0" formatCode="Genera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165"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Lato"/>
        <family val="2"/>
        <scheme val="none"/>
      </font>
      <numFmt numFmtId="0" formatCode="Genera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vertAlign val="baseline"/>
        <name val="Lato"/>
        <family val="2"/>
        <scheme val="none"/>
      </font>
      <numFmt numFmtId="0" formatCode="Genera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name val="Lato"/>
        <family val="2"/>
        <scheme val="none"/>
      </font>
      <numFmt numFmtId="0" formatCode="Genera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name val="Lato"/>
        <family val="2"/>
        <scheme val="none"/>
      </font>
      <numFmt numFmtId="0" formatCode="Genera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name val="Lato"/>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0" formatCode="General"/>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165"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165"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165"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166" formatCode="[Red][&lt;0]\_xd83d_\_xdc40_;[Blue][=0]\✔#;[Blu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Lato"/>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19" formatCode="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19" formatCode="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Lato"/>
        <family val="2"/>
        <scheme val="none"/>
      </font>
      <numFmt numFmtId="0" formatCode="Genera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color theme="1"/>
        <name val="Lato"/>
        <family val="2"/>
        <scheme val="none"/>
      </font>
      <numFmt numFmtId="0" formatCode="Genera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name val="Lato"/>
        <family val="2"/>
        <scheme val="none"/>
      </font>
      <alignment horizontal="general" vertical="center" textRotation="0" wrapText="0" indent="0" justifyLastLine="0" shrinkToFit="0" readingOrder="0"/>
    </dxf>
    <dxf>
      <font>
        <b/>
        <i val="0"/>
        <strike val="0"/>
        <condense val="0"/>
        <extend val="0"/>
        <outline val="0"/>
        <shadow val="0"/>
        <u val="none"/>
        <vertAlign val="baseline"/>
        <sz val="9"/>
        <color theme="0"/>
        <name val="Lato"/>
        <family val="2"/>
        <scheme val="none"/>
      </font>
      <fill>
        <patternFill patternType="solid">
          <fgColor indexed="64"/>
          <bgColor theme="6" tint="-0.249977111117893"/>
        </patternFill>
      </fill>
      <alignment horizontal="center" vertical="center" textRotation="0" wrapText="1" indent="0" justifyLastLine="0" shrinkToFit="0" readingOrder="0"/>
    </dxf>
    <dxf>
      <fill>
        <patternFill patternType="solid">
          <fgColor theme="8" tint="0.79998168889431442"/>
          <bgColor theme="8" tint="0.79998168889431442"/>
        </patternFill>
      </fill>
    </dxf>
    <dxf>
      <fill>
        <patternFill patternType="solid">
          <fgColor theme="8" tint="0.79998168889431442"/>
          <bgColor theme="8" tint="0.79998168889431442"/>
        </patternFill>
      </fill>
    </dxf>
    <dxf>
      <font>
        <b/>
        <color theme="8" tint="-0.249977111117893"/>
      </font>
    </dxf>
    <dxf>
      <font>
        <b/>
        <color theme="8" tint="-0.249977111117893"/>
      </font>
    </dxf>
    <dxf>
      <font>
        <b/>
        <color theme="8" tint="-0.249977111117893"/>
      </font>
      <border>
        <top style="thin">
          <color theme="8"/>
        </top>
      </border>
    </dxf>
    <dxf>
      <font>
        <b/>
        <color theme="8" tint="-0.249977111117893"/>
      </font>
      <fill>
        <patternFill>
          <bgColor rgb="FF00B0F0"/>
        </patternFill>
      </fill>
      <border>
        <bottom style="thin">
          <color theme="8"/>
        </bottom>
      </border>
    </dxf>
    <dxf>
      <font>
        <color theme="8" tint="-0.249977111117893"/>
      </font>
      <border>
        <top style="thin">
          <color theme="8"/>
        </top>
        <bottom style="thin">
          <color theme="8"/>
        </bottom>
      </border>
    </dxf>
    <dxf>
      <font>
        <b/>
        <color theme="1"/>
      </font>
      <fill>
        <patternFill>
          <bgColor theme="0"/>
        </patternFill>
      </fill>
      <border>
        <bottom style="thin">
          <color theme="8"/>
        </bottom>
        <vertical/>
        <horizontal/>
      </border>
    </dxf>
    <dxf>
      <font>
        <color theme="1"/>
      </font>
      <fill>
        <patternFill>
          <bgColor rgb="FF0070C0"/>
        </patternFill>
      </fill>
      <border>
        <left style="thin">
          <color theme="8"/>
        </left>
        <right style="thin">
          <color theme="8"/>
        </right>
        <top style="thin">
          <color theme="8"/>
        </top>
        <bottom style="thin">
          <color theme="8"/>
        </bottom>
        <vertical/>
        <horizontal/>
      </border>
    </dxf>
    <dxf>
      <font>
        <b/>
        <sz val="11"/>
        <color theme="1"/>
      </font>
    </dxf>
    <dxf>
      <fill>
        <patternFill patternType="solid">
          <fgColor theme="0"/>
          <bgColor theme="0"/>
        </patternFill>
      </fill>
      <border diagonalUp="0" diagonalDown="0">
        <left/>
        <right/>
        <top/>
        <bottom/>
        <vertical/>
        <horizontal/>
      </border>
    </dxf>
  </dxfs>
  <tableStyles count="3" defaultTableStyle="TableStyleMedium2" defaultPivotStyle="PivotStyleLight16">
    <tableStyle name="Estilo de escala de tiempo 1" pivot="0" table="0" count="8" xr9:uid="{F2FC6CC3-ECD5-416B-B4DD-3DBE773434DE}">
      <tableStyleElement type="wholeTable" dxfId="76"/>
      <tableStyleElement type="headerRow" dxfId="75"/>
    </tableStyle>
    <tableStyle name="SlicerStyleLight5 2" pivot="0" table="0" count="10" xr9:uid="{BCD6261C-8211-4CFF-8284-CE08BE065480}">
      <tableStyleElement type="wholeTable" dxfId="74"/>
      <tableStyleElement type="headerRow" dxfId="73"/>
    </tableStyle>
    <tableStyle name="TableStyleLight6 2" pivot="0" count="7" xr9:uid="{67DC7F2D-FD06-40E0-B773-1FE37926F747}">
      <tableStyleElement type="wholeTable" dxfId="72"/>
      <tableStyleElement type="headerRow" dxfId="71"/>
      <tableStyleElement type="totalRow" dxfId="70"/>
      <tableStyleElement type="firstColumn" dxfId="69"/>
      <tableStyleElement type="lastColumn" dxfId="68"/>
      <tableStyleElement type="firstRowStripe" dxfId="67"/>
      <tableStyleElement type="firstColumnStripe" dxfId="66"/>
    </tableStyle>
  </tableStyles>
  <colors>
    <mruColors>
      <color rgb="FF99FF99"/>
      <color rgb="FF91CC8E"/>
      <color rgb="FFFF9933"/>
      <color rgb="FF58BB1B"/>
      <color rgb="FF00CC66"/>
      <color rgb="FF99CC00"/>
      <color rgb="FFFFFFA3"/>
      <color rgb="FFFFFFCC"/>
      <color rgb="FF4DB9E9"/>
      <color rgb="FF6CDAF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Estilo de escala de tiempo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microsoft.com/office/2007/relationships/slicerCache" Target="slicerCaches/slicerCache2.xml"/><Relationship Id="rId10" Type="http://schemas.microsoft.com/office/2022/10/relationships/richValueRel" Target="richData/richValueRel.xml"/><Relationship Id="rId4" Type="http://schemas.microsoft.com/office/2007/relationships/slicerCache" Target="slicerCaches/slicerCache1.xml"/><Relationship Id="rId9" Type="http://schemas.openxmlformats.org/officeDocument/2006/relationships/sheetMetadata" Target="metadata.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03914235726842"/>
          <c:y val="9.2437489834068409E-2"/>
          <c:w val="0.52573558291898193"/>
          <c:h val="0.89296364309270615"/>
        </c:manualLayout>
      </c:layout>
      <c:doughnutChart>
        <c:varyColors val="1"/>
        <c:ser>
          <c:idx val="0"/>
          <c:order val="0"/>
          <c:spPr>
            <a:solidFill>
              <a:srgbClr val="CCFFCC"/>
            </a:solidFill>
          </c:spPr>
          <c:dPt>
            <c:idx val="0"/>
            <c:bubble3D val="0"/>
            <c:spPr>
              <a:solidFill>
                <a:srgbClr val="CCFFCC"/>
              </a:solidFill>
              <a:ln w="19050">
                <a:solidFill>
                  <a:schemeClr val="lt1"/>
                </a:solidFill>
              </a:ln>
              <a:effectLst/>
            </c:spPr>
            <c:extLst>
              <c:ext xmlns:c16="http://schemas.microsoft.com/office/drawing/2014/chart" uri="{C3380CC4-5D6E-409C-BE32-E72D297353CC}">
                <c16:uniqueId val="{00000003-3954-49BE-8C3D-089C27449FAD}"/>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2-3954-49BE-8C3D-089C27449FAD}"/>
              </c:ext>
            </c:extLst>
          </c:dPt>
          <c:dLbls>
            <c:dLbl>
              <c:idx val="0"/>
              <c:layout>
                <c:manualLayout>
                  <c:x val="0.29291079585927166"/>
                  <c:y val="6.659281236176141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954-49BE-8C3D-089C27449FAD}"/>
                </c:ext>
              </c:extLst>
            </c:dLbl>
            <c:dLbl>
              <c:idx val="1"/>
              <c:layout>
                <c:manualLayout>
                  <c:x val="-0.24784759649630672"/>
                  <c:y val="-3.026946016443705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954-49BE-8C3D-089C27449FAD}"/>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'Eventos-Tareas'!$J$11:$J$12</c:f>
              <c:strCache>
                <c:ptCount val="2"/>
                <c:pt idx="0">
                  <c:v>Cerrada</c:v>
                </c:pt>
                <c:pt idx="1">
                  <c:v>En proceso</c:v>
                </c:pt>
              </c:strCache>
            </c:strRef>
          </c:cat>
          <c:val>
            <c:numRef>
              <c:f>'Eventos-Tareas'!$K$11:$K$12</c:f>
              <c:numCache>
                <c:formatCode>General</c:formatCode>
                <c:ptCount val="2"/>
                <c:pt idx="0">
                  <c:v>317</c:v>
                </c:pt>
                <c:pt idx="1">
                  <c:v>25</c:v>
                </c:pt>
              </c:numCache>
            </c:numRef>
          </c:val>
          <c:extLst>
            <c:ext xmlns:c16="http://schemas.microsoft.com/office/drawing/2014/chart" uri="{C3380CC4-5D6E-409C-BE32-E72D297353CC}">
              <c16:uniqueId val="{00000000-3954-49BE-8C3D-089C27449FA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s-CO"/>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4.jp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57150</xdr:rowOff>
    </xdr:from>
    <xdr:to>
      <xdr:col>3</xdr:col>
      <xdr:colOff>554010</xdr:colOff>
      <xdr:row>4</xdr:row>
      <xdr:rowOff>24938</xdr:rowOff>
    </xdr:to>
    <xdr:pic>
      <xdr:nvPicPr>
        <xdr:cNvPr id="2" name="Imagen 1">
          <a:extLst>
            <a:ext uri="{FF2B5EF4-FFF2-40B4-BE49-F238E27FC236}">
              <a16:creationId xmlns:a16="http://schemas.microsoft.com/office/drawing/2014/main" id="{1132EF8B-0A17-4744-82CA-4BC3E3DF05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7150"/>
          <a:ext cx="1457615" cy="874568"/>
        </a:xfrm>
        <a:prstGeom prst="rect">
          <a:avLst/>
        </a:prstGeom>
      </xdr:spPr>
    </xdr:pic>
    <xdr:clientData/>
  </xdr:twoCellAnchor>
  <xdr:twoCellAnchor>
    <xdr:from>
      <xdr:col>8</xdr:col>
      <xdr:colOff>587375</xdr:colOff>
      <xdr:row>7</xdr:row>
      <xdr:rowOff>102054</xdr:rowOff>
    </xdr:from>
    <xdr:to>
      <xdr:col>12</xdr:col>
      <xdr:colOff>410350</xdr:colOff>
      <xdr:row>14</xdr:row>
      <xdr:rowOff>226176</xdr:rowOff>
    </xdr:to>
    <xdr:graphicFrame macro="">
      <xdr:nvGraphicFramePr>
        <xdr:cNvPr id="10" name="Gráfico 9">
          <a:extLst>
            <a:ext uri="{FF2B5EF4-FFF2-40B4-BE49-F238E27FC236}">
              <a16:creationId xmlns:a16="http://schemas.microsoft.com/office/drawing/2014/main" id="{3A497838-11E3-3FE8-84B1-D898532AF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751115</xdr:colOff>
      <xdr:row>6</xdr:row>
      <xdr:rowOff>22225</xdr:rowOff>
    </xdr:from>
    <xdr:to>
      <xdr:col>12</xdr:col>
      <xdr:colOff>64861</xdr:colOff>
      <xdr:row>7</xdr:row>
      <xdr:rowOff>192314</xdr:rowOff>
    </xdr:to>
    <xdr:sp macro="" textlink="">
      <xdr:nvSpPr>
        <xdr:cNvPr id="15" name="CuadroTexto 14">
          <a:extLst>
            <a:ext uri="{FF2B5EF4-FFF2-40B4-BE49-F238E27FC236}">
              <a16:creationId xmlns:a16="http://schemas.microsoft.com/office/drawing/2014/main" id="{C717C9A2-DFC3-D734-C751-1DC5E4733067}"/>
            </a:ext>
          </a:extLst>
        </xdr:cNvPr>
        <xdr:cNvSpPr txBox="1"/>
      </xdr:nvSpPr>
      <xdr:spPr>
        <a:xfrm>
          <a:off x="6103258" y="1428296"/>
          <a:ext cx="2978603" cy="22451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400" b="1">
              <a:solidFill>
                <a:srgbClr val="002060"/>
              </a:solidFill>
              <a:latin typeface="Lato" panose="020F0502020204030203" pitchFamily="34" charset="0"/>
              <a:ea typeface="Lato" panose="020F0502020204030203" pitchFamily="34" charset="0"/>
              <a:cs typeface="Lato" panose="020F0502020204030203" pitchFamily="34" charset="0"/>
            </a:rPr>
            <a:t>Tareas</a:t>
          </a:r>
          <a:r>
            <a:rPr lang="es-CO" sz="1400" b="1" baseline="0">
              <a:solidFill>
                <a:srgbClr val="002060"/>
              </a:solidFill>
              <a:latin typeface="Lato" panose="020F0502020204030203" pitchFamily="34" charset="0"/>
              <a:ea typeface="Lato" panose="020F0502020204030203" pitchFamily="34" charset="0"/>
              <a:cs typeface="Lato" panose="020F0502020204030203" pitchFamily="34" charset="0"/>
            </a:rPr>
            <a:t> asignadas</a:t>
          </a:r>
          <a:endParaRPr lang="es-CO" sz="1400" b="1">
            <a:solidFill>
              <a:srgbClr val="002060"/>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editAs="absolute">
    <xdr:from>
      <xdr:col>2</xdr:col>
      <xdr:colOff>22543</xdr:colOff>
      <xdr:row>16</xdr:row>
      <xdr:rowOff>63779</xdr:rowOff>
    </xdr:from>
    <xdr:to>
      <xdr:col>3</xdr:col>
      <xdr:colOff>327510</xdr:colOff>
      <xdr:row>19</xdr:row>
      <xdr:rowOff>597245</xdr:rowOff>
    </xdr:to>
    <mc:AlternateContent xmlns:mc="http://schemas.openxmlformats.org/markup-compatibility/2006" xmlns:sle15="http://schemas.microsoft.com/office/drawing/2012/slicer">
      <mc:Choice Requires="sle15">
        <xdr:graphicFrame macro="">
          <xdr:nvGraphicFramePr>
            <xdr:cNvPr id="19" name="Año">
              <a:extLst>
                <a:ext uri="{FF2B5EF4-FFF2-40B4-BE49-F238E27FC236}">
                  <a16:creationId xmlns:a16="http://schemas.microsoft.com/office/drawing/2014/main" id="{01FDDF2C-B793-4353-A538-0C61EB8A5EC6}"/>
                </a:ext>
              </a:extLst>
            </xdr:cNvPr>
            <xdr:cNvGraphicFramePr/>
          </xdr:nvGraphicFramePr>
          <xdr:xfrm>
            <a:off x="0" y="0"/>
            <a:ext cx="0" cy="0"/>
          </xdr:xfrm>
          <a:graphic>
            <a:graphicData uri="http://schemas.microsoft.com/office/drawing/2010/slicer">
              <sle:slicer xmlns:sle="http://schemas.microsoft.com/office/drawing/2010/slicer" name="Año"/>
            </a:graphicData>
          </a:graphic>
        </xdr:graphicFrame>
      </mc:Choice>
      <mc:Fallback xmlns="">
        <xdr:sp macro="" textlink="">
          <xdr:nvSpPr>
            <xdr:cNvPr id="0" name=""/>
            <xdr:cNvSpPr>
              <a:spLocks noTextEdit="1"/>
            </xdr:cNvSpPr>
          </xdr:nvSpPr>
          <xdr:spPr>
            <a:xfrm>
              <a:off x="310198" y="3842664"/>
              <a:ext cx="1197142" cy="1127826"/>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3</xdr:col>
      <xdr:colOff>440456</xdr:colOff>
      <xdr:row>16</xdr:row>
      <xdr:rowOff>63075</xdr:rowOff>
    </xdr:from>
    <xdr:to>
      <xdr:col>7</xdr:col>
      <xdr:colOff>1124958</xdr:colOff>
      <xdr:row>19</xdr:row>
      <xdr:rowOff>591185</xdr:rowOff>
    </xdr:to>
    <mc:AlternateContent xmlns:mc="http://schemas.openxmlformats.org/markup-compatibility/2006" xmlns:sle15="http://schemas.microsoft.com/office/drawing/2012/slicer">
      <mc:Choice Requires="sle15">
        <xdr:graphicFrame macro="">
          <xdr:nvGraphicFramePr>
            <xdr:cNvPr id="20" name="CLASE EVENTO NIVEL 1">
              <a:extLst>
                <a:ext uri="{FF2B5EF4-FFF2-40B4-BE49-F238E27FC236}">
                  <a16:creationId xmlns:a16="http://schemas.microsoft.com/office/drawing/2014/main" id="{52EE90C3-8DF3-418E-939A-B8920C46FC9A}"/>
                </a:ext>
              </a:extLst>
            </xdr:cNvPr>
            <xdr:cNvGraphicFramePr/>
          </xdr:nvGraphicFramePr>
          <xdr:xfrm>
            <a:off x="0" y="0"/>
            <a:ext cx="0" cy="0"/>
          </xdr:xfrm>
          <a:graphic>
            <a:graphicData uri="http://schemas.microsoft.com/office/drawing/2010/slicer">
              <sle:slicer xmlns:sle="http://schemas.microsoft.com/office/drawing/2010/slicer" name="CLASE EVENTO NIVEL 1"/>
            </a:graphicData>
          </a:graphic>
        </xdr:graphicFrame>
      </mc:Choice>
      <mc:Fallback xmlns="">
        <xdr:sp macro="" textlink="">
          <xdr:nvSpPr>
            <xdr:cNvPr id="0" name=""/>
            <xdr:cNvSpPr>
              <a:spLocks noTextEdit="1"/>
            </xdr:cNvSpPr>
          </xdr:nvSpPr>
          <xdr:spPr>
            <a:xfrm>
              <a:off x="1672900" y="3774741"/>
              <a:ext cx="8181360" cy="1133355"/>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0.33447</cdr:x>
      <cdr:y>0.38144</cdr:y>
    </cdr:from>
    <cdr:to>
      <cdr:x>0.49205</cdr:x>
      <cdr:y>0.68708</cdr:y>
    </cdr:to>
    <cdr:pic>
      <cdr:nvPicPr>
        <cdr:cNvPr id="2" name="Imagen 1" descr="Archivo Reenviar Icono Icono Registro Vector Vector PNG ,dibujos Icono,  Registro, Vector PNG y Vector para Descargar Gratis | Pngtree">
          <a:extLst xmlns:a="http://schemas.openxmlformats.org/drawingml/2006/main">
            <a:ext uri="{FF2B5EF4-FFF2-40B4-BE49-F238E27FC236}">
              <a16:creationId xmlns:a16="http://schemas.microsoft.com/office/drawing/2014/main" id="{B7073D2D-41A2-47F4-BCE4-8D375CDC3628}"/>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1166586" y="722085"/>
          <a:ext cx="549599" cy="578593"/>
        </a:xfrm>
        <a:prstGeom xmlns:a="http://schemas.openxmlformats.org/drawingml/2006/main" prst="rect">
          <a:avLst/>
        </a:prstGeom>
        <a:noFill xmlns:a="http://schemas.openxmlformats.org/drawingml/2006/main"/>
        <a:extLst xmlns:a="http://schemas.openxmlformats.org/drawingml/2006/main">
          <a:ext uri="{909E8E84-426E-40DD-AFC4-6F175D3DCCD1}">
            <a14:hiddenFill xmlns:a14="http://schemas.microsoft.com/office/drawing/2010/main">
              <a:solidFill>
                <a:srgbClr val="FFFFFF"/>
              </a:solidFill>
            </a14:hiddenFill>
          </a:ext>
        </a:extLst>
      </cdr:spPr>
    </cdr:pic>
  </cdr:relSizeAnchor>
</c:userShapes>
</file>

<file path=xl/drawings/drawing3.xml><?xml version="1.0" encoding="utf-8"?>
<xdr:wsDr xmlns:xdr="http://schemas.openxmlformats.org/drawingml/2006/spreadsheetDrawing" xmlns:a="http://schemas.openxmlformats.org/drawingml/2006/main">
  <xdr:twoCellAnchor>
    <xdr:from>
      <xdr:col>2</xdr:col>
      <xdr:colOff>38100</xdr:colOff>
      <xdr:row>5</xdr:row>
      <xdr:rowOff>184150</xdr:rowOff>
    </xdr:from>
    <xdr:to>
      <xdr:col>2</xdr:col>
      <xdr:colOff>3314700</xdr:colOff>
      <xdr:row>5</xdr:row>
      <xdr:rowOff>577850</xdr:rowOff>
    </xdr:to>
    <xdr:sp macro="" textlink="">
      <xdr:nvSpPr>
        <xdr:cNvPr id="4" name="Rectángulo: esquinas redondeadas 3">
          <a:extLst>
            <a:ext uri="{FF2B5EF4-FFF2-40B4-BE49-F238E27FC236}">
              <a16:creationId xmlns:a16="http://schemas.microsoft.com/office/drawing/2014/main" id="{8E1579CB-7081-E000-2A8A-5085E604D0ED}"/>
            </a:ext>
          </a:extLst>
        </xdr:cNvPr>
        <xdr:cNvSpPr/>
      </xdr:nvSpPr>
      <xdr:spPr>
        <a:xfrm>
          <a:off x="2609850" y="3981450"/>
          <a:ext cx="3276600" cy="393700"/>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 xr10:uid="{505AABB6-DAFF-42C3-866C-5064FC2CD996}" sourceName="Año">
  <extLst>
    <x:ext xmlns:x15="http://schemas.microsoft.com/office/spreadsheetml/2010/11/main" uri="{2F2917AC-EB37-4324-AD4E-5DD8C200BD13}">
      <x15:tableSlicerCache tableId="4" column="12"/>
    </x:ex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LASE_EVENTO_NIVEL_1" xr10:uid="{E9EC8FCA-C35B-4255-A600-3952A775E092}" sourceName="CLASE EVENTO NIVEL 1">
  <extLst>
    <x:ext xmlns:x15="http://schemas.microsoft.com/office/spreadsheetml/2010/11/main" uri="{2F2917AC-EB37-4324-AD4E-5DD8C200BD13}">
      <x15:tableSlicerCache tableId="4" column="2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ño" xr10:uid="{AD70BA54-4399-4A76-87C2-4CEEF0F63C8A}" cache="SegmentaciónDeDatos_Año" caption="Año" style="SlicerStyleDark3" rowHeight="241300"/>
  <slicer name="CLASE EVENTO NIVEL 1" xr10:uid="{536236F3-C055-4436-A1B3-45F4669EA275}" cache="SegmentaciónDeDatos_CLASE_EVENTO_NIVEL_1" caption="CLASE EVENTO NIVEL 1" columnCount="3"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371003-610D-4648-9F95-5D0AFC497D5B}" name="Tabla1" displayName="Tabla1" ref="B1:AE95" totalsRowShown="0" headerRowDxfId="32" dataDxfId="31" tableBorderDxfId="30">
  <autoFilter ref="B1:AE95" xr:uid="{67371003-610D-4648-9F95-5D0AFC497D5B}"/>
  <tableColumns count="30">
    <tableColumn id="1" xr3:uid="{D7B89377-DDF0-4EEF-A86E-3E480EB1E187}" name="REFERENCIA" dataDxfId="29"/>
    <tableColumn id="2" xr3:uid="{69C2F437-9316-4BCD-AF38-7E4015922B51}" name="Año" dataDxfId="28"/>
    <tableColumn id="3" xr3:uid="{FEB0C9CD-3D0E-4F1F-8790-42D0A720D234}" name="Mes" dataDxfId="27"/>
    <tableColumn id="4" xr3:uid="{8D838664-CEA7-443C-98A2-4ADD23E744F4}" name="FECHA INICIO" dataDxfId="26"/>
    <tableColumn id="5" xr3:uid="{DAC5336E-D0BB-423E-A9D4-0B9510A876C7}" name="FECHA FINALIZACION" dataDxfId="25"/>
    <tableColumn id="6" xr3:uid="{FCC9FC5D-7187-4990-B379-67E5862FA20A}" name="FECHA DESCUBRIMIENTO" dataDxfId="24"/>
    <tableColumn id="7" xr3:uid="{3366499B-268A-4772-BA4A-CDAEAA19BDFE}" name="DESCRIPCION EVENTO" dataDxfId="0"/>
    <tableColumn id="8" xr3:uid="{2CCD3218-7292-4089-B3D9-6BBFA175D922}" name="CUANTIA" dataDxfId="1" dataCellStyle="Moneda"/>
    <tableColumn id="9" xr3:uid="{B3DEE672-FE96-4442-A207-3105C48807C1}" name="CUANTIA TOTAL RECUPERADA" dataDxfId="23" dataCellStyle="Moneda"/>
    <tableColumn id="10" xr3:uid="{09A8A27E-0F69-4A68-83E5-7D9584E695AE}" name="CUANTIA RECUPERADA SEGUROS" dataDxfId="22" dataCellStyle="Moneda"/>
    <tableColumn id="11" xr3:uid="{CDD53F9F-C436-4E45-9FF6-C1820808299D}" name="CLASE EVENTO NIVEL 1" dataDxfId="21"/>
    <tableColumn id="12" xr3:uid="{869F7D55-5FD0-49B3-BEF7-6FDBC52B673D}" name="CLASE EVENTO NIVEL 2" dataDxfId="20"/>
    <tableColumn id="13" xr3:uid="{D9B7CB1D-16B2-421A-9FA9-B0FA87534668}" name="CLASE EVENTO NIVEL 3" dataDxfId="19"/>
    <tableColumn id="14" xr3:uid="{735B4501-4058-404C-8993-A37BF57450E0}" name="CUENTA CONTABLE" dataDxfId="18"/>
    <tableColumn id="15" xr3:uid="{88CB2AED-E9ED-410B-AF0A-5F6896EB45CE}" name="FECHA CONTABILIZACION" dataDxfId="17"/>
    <tableColumn id="16" xr3:uid="{3F0C4712-9D88-4B29-B81E-8F4E587A0DAE}" name="SERVICIO / PRODUCTO" dataDxfId="16"/>
    <tableColumn id="17" xr3:uid="{10810FC6-BE4B-46A4-84BF-D7B5E816E212}" name="CANAL ATENCION CLIENTE" dataDxfId="15"/>
    <tableColumn id="18" xr3:uid="{C0D505F9-FD3B-46B4-B7C4-0E6A4421417E}" name="NIT FUNCIONARIO REPORTE EVENTO" dataDxfId="14"/>
    <tableColumn id="19" xr3:uid="{D8D15CE3-4EFD-463A-BC04-EDCC84856A35}" name="NOMBRE FUNCIONARIO REPORTE EVENTO" dataDxfId="13"/>
    <tableColumn id="20" xr3:uid="{55DCEFD8-CE5C-49EF-B837-38340D7FE31E}" name="EMAIL FUNCIONARIO REPORTE EVENTO" dataDxfId="12"/>
    <tableColumn id="21" xr3:uid="{03F2089D-C355-4DF4-B499-5019C4BD9246}" name="ESTADO EVENTO" dataDxfId="11"/>
    <tableColumn id="22" xr3:uid="{FCC8917B-93F7-48F7-BC75-D22E7A0DB365}" name="REVISION EVENTO" dataDxfId="10"/>
    <tableColumn id="23" xr3:uid="{F24D3436-89A9-45A3-8D9C-20C2B9F5D9BC}" name="CATEGORÍA 4 (Interna)" dataDxfId="9"/>
    <tableColumn id="24" xr3:uid="{E8DE5C2E-F216-4D32-A158-5DDCC7689FEB}" name="RIESGOS" dataDxfId="8"/>
    <tableColumn id="25" xr3:uid="{D5743340-05D4-4127-ABC9-B2E90E915AC2}" name="TAREAS" dataDxfId="7">
      <calculatedColumnFormula>+COUNTIF('Eventos-Tareas'!$D$22:$D$1048576,'Eventos de riesgos'!$B2)</calculatedColumnFormula>
    </tableColumn>
    <tableColumn id="26" xr3:uid="{90AD06C9-B0C4-4725-BAD4-6ECD04AEBBD3}" name="PERDIDA TOTAL" dataDxfId="6">
      <calculatedColumnFormula>+'Eventos de riesgos'!$I2-'Eventos de riesgos'!$J2-'Eventos de riesgos'!$K2</calculatedColumnFormula>
    </tableColumn>
    <tableColumn id="27" xr3:uid="{C59E2C04-D3B4-4175-B6B6-59BCB8D0F6AF}" name="DESCRIPCIÓN DE RIESGO" dataDxfId="5"/>
    <tableColumn id="28" xr3:uid="{3B1B3FE3-7165-43D0-94E5-02FA2005B1B0}" name="EVENTO (Qué pasó)" dataDxfId="4"/>
    <tableColumn id="29" xr3:uid="{407A7A08-1113-46E7-A002-16F854EC1E94}" name="CAUSA (Por qué ocurrió)" dataDxfId="3"/>
    <tableColumn id="30" xr3:uid="{809E364A-A3B7-4A04-9F24-A887E1BB6BE4}" name="CONSECUENCIA (Impactos)" dataDxfId="2"/>
  </tableColumns>
  <tableStyleInfo name="TableStyleLight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9945766-5D50-4DC1-B58F-B50D443BD136}" name="Tabla15" displayName="Tabla15" ref="C22:AG364" totalsRowShown="0" headerRowDxfId="65" dataDxfId="64">
  <autoFilter ref="C22:AG364" xr:uid="{29945766-5D50-4DC1-B58F-B50D443BD136}"/>
  <tableColumns count="31">
    <tableColumn id="1" xr3:uid="{264382BE-77D5-486F-A83E-4637BA9A5844}" name="CD" dataDxfId="63">
      <calculatedColumnFormula>+Tabla15[[#This Row],[N° 
Evento]]&amp;"-"&amp;Tabla15[[#This Row],[N° Tarea]]</calculatedColumnFormula>
    </tableColumn>
    <tableColumn id="2" xr3:uid="{03153C7A-80C8-4884-8A85-40BEE3A192EA}" name="N° _x000a_Evento" dataDxfId="62"/>
    <tableColumn id="3" xr3:uid="{C037EFA2-4BDF-420C-B341-7BCF2CE61A52}" name="N° Tarea" dataDxfId="61"/>
    <tableColumn id="4" xr3:uid="{E2951426-FC5A-4373-B91D-765F85118A2C}" name="Descripción de la Tarea" dataDxfId="60"/>
    <tableColumn id="14" xr3:uid="{9FEF8A06-CFC4-401C-99F9-E7C3630213C9}" name="Tipo de acción" dataDxfId="59"/>
    <tableColumn id="5" xr3:uid="{718C6EFE-B2B3-43C6-A98C-44713AC03705}" name="Responsable (s)" dataDxfId="58"/>
    <tableColumn id="6" xr3:uid="{F12CDE5D-C3AB-4685-8FF8-045F4481DDEA}" name="Nombre" dataDxfId="57"/>
    <tableColumn id="7" xr3:uid="{D8E5609C-FBCC-47F7-94FA-D2B7E8CAA91D}" name="Fecha de Inicio" dataDxfId="56"/>
    <tableColumn id="8" xr3:uid="{23EE08BC-5255-4ADC-9C53-78E6824C89B4}" name="Fecha de Finalización" dataDxfId="55"/>
    <tableColumn id="9" xr3:uid="{CE586F7E-1A8E-46B2-880D-CF45957D512D}" name="Estado" dataDxfId="54">
      <calculatedColumnFormula>IF(Tabla15[[#This Row],[Fecha de Finalización]]&gt;0,"Cerrada","En Proceso")</calculatedColumnFormula>
    </tableColumn>
    <tableColumn id="10" xr3:uid="{60E3EC2A-7B8C-4650-95F4-3F23F5A72018}" name="Días Transcurridos" dataDxfId="53">
      <calculatedColumnFormula>+K23-J23</calculatedColumnFormula>
    </tableColumn>
    <tableColumn id="11" xr3:uid="{68FC005C-5DC6-4B14-AF16-6FC4C4145F72}" name="Observaciones" dataDxfId="52"/>
    <tableColumn id="12" xr3:uid="{E1E9F313-2BD2-485F-B6C0-D954F3C3A3C7}" name="Año" dataDxfId="51">
      <calculatedColumnFormula>VLOOKUP(Tabla15[[#This Row],[N° 
Evento]],'Eventos de riesgos'!B:C,2,0)</calculatedColumnFormula>
    </tableColumn>
    <tableColumn id="13" xr3:uid="{5C18823C-2841-43ED-85A7-4426DB2D6377}" name="Mes" dataDxfId="50">
      <calculatedColumnFormula>VLOOKUP(Tabla15[[#This Row],[N° 
Evento]],'Eventos de riesgos'!B:D,3,0)</calculatedColumnFormula>
    </tableColumn>
    <tableColumn id="15" xr3:uid="{51D60E67-90A0-402C-B19C-FEFD3D1B6E61}" name="FECHA INICIO" dataDxfId="49">
      <calculatedColumnFormula>VLOOKUP(Tabla15[[#This Row],[N° 
Evento]],'Eventos de riesgos'!B:E,4,0)</calculatedColumnFormula>
    </tableColumn>
    <tableColumn id="16" xr3:uid="{ADA99B95-5C69-46D8-AB5C-301CB92C18B3}" name="FECHA FINALIZACION" dataDxfId="48">
      <calculatedColumnFormula>VLOOKUP(Tabla15[[#This Row],[N° 
Evento]],'Eventos de riesgos'!B:F,5,0)</calculatedColumnFormula>
    </tableColumn>
    <tableColumn id="17" xr3:uid="{546ED371-5D87-4F10-A5C6-6C48F1A49E1F}" name="FECHA DESCUBRIMIENTO" dataDxfId="47">
      <calculatedColumnFormula>VLOOKUP(Tabla15[[#This Row],[N° 
Evento]],'Eventos de riesgos'!B:G,6,0)</calculatedColumnFormula>
    </tableColumn>
    <tableColumn id="18" xr3:uid="{25D09F37-20E3-4968-BCCF-DD6A7A73623F}" name="DESCRIPCION EVENTO" dataDxfId="46">
      <calculatedColumnFormula>VLOOKUP(Tabla15[[#This Row],[N° 
Evento]],'Eventos de riesgos'!B:H,7,0)</calculatedColumnFormula>
    </tableColumn>
    <tableColumn id="19" xr3:uid="{F8C75D07-97A6-4019-BACC-07E6992FA58C}" name="CUANTIA" dataDxfId="45" dataCellStyle="Moneda">
      <calculatedColumnFormula>VLOOKUP(Tabla15[[#This Row],[N° 
Evento]],'Eventos de riesgos'!B:I,8,0)</calculatedColumnFormula>
    </tableColumn>
    <tableColumn id="20" xr3:uid="{3C14388F-9C40-46CD-A0C5-49E69730ECC7}" name="CUANTIA TOTAL RECUPERADA" dataDxfId="44" dataCellStyle="Moneda">
      <calculatedColumnFormula>VLOOKUP(Tabla15[[#This Row],[N° 
Evento]],'Eventos de riesgos'!B:J,9,0)</calculatedColumnFormula>
    </tableColumn>
    <tableColumn id="21" xr3:uid="{9BB3652C-FCDA-4CD3-9AED-B4950C2D7FBA}" name="CUANTIA RECUPERADA SEGUROS" dataDxfId="43" dataCellStyle="Moneda">
      <calculatedColumnFormula>VLOOKUP(Tabla15[[#This Row],[N° 
Evento]],'Eventos de riesgos'!B:K,10,0)</calculatedColumnFormula>
    </tableColumn>
    <tableColumn id="22" xr3:uid="{7E199DF8-4BD7-4398-9CC2-4AE4D4C1F18A}" name="CLASE EVENTO NIVEL 1" dataDxfId="42">
      <calculatedColumnFormula>VLOOKUP(Tabla15[[#This Row],[N° 
Evento]],'Eventos de riesgos'!B:L,11,0)</calculatedColumnFormula>
    </tableColumn>
    <tableColumn id="23" xr3:uid="{0B2EABE6-BF55-4BBB-B7E7-119932FC8B37}" name="CLASE EVENTO NIVEL 2" dataDxfId="41">
      <calculatedColumnFormula>VLOOKUP(Tabla15[[#This Row],[N° 
Evento]],'Eventos de riesgos'!B:M,12,0)</calculatedColumnFormula>
    </tableColumn>
    <tableColumn id="24" xr3:uid="{2437DAD8-4B60-4E37-A59D-FA910A49B7CC}" name="CLASE EVENTO NIVEL 3" dataDxfId="40">
      <calculatedColumnFormula>VLOOKUP(Tabla15[[#This Row],[N° 
Evento]],'Eventos de riesgos'!B:N,13,0)</calculatedColumnFormula>
    </tableColumn>
    <tableColumn id="35" xr3:uid="{21BFC07A-26D9-45C9-A2F1-BC4CA982C35B}" name="CATEGORÍA 4 (Interna)" dataDxfId="39">
      <calculatedColumnFormula>+VLOOKUP(Tabla15[[#This Row],[N° 
Evento]],'Eventos de riesgos'!B:AE,23,0)</calculatedColumnFormula>
    </tableColumn>
    <tableColumn id="25" xr3:uid="{FF77AD71-C403-4090-AAA1-B076C1D053DF}" name="CUENTA CONTABLE" dataDxfId="38">
      <calculatedColumnFormula>VLOOKUP(Tabla15[[#This Row],[N° 
Evento]],'Eventos de riesgos'!B:O,14,0)</calculatedColumnFormula>
    </tableColumn>
    <tableColumn id="26" xr3:uid="{59FF7A4D-EAAF-442F-B346-309ACD12F093}" name="FECHA CONTABILIZACION" dataDxfId="37">
      <calculatedColumnFormula>VLOOKUP(Tabla15[[#This Row],[N° 
Evento]],'Eventos de riesgos'!B:P,15,0)</calculatedColumnFormula>
    </tableColumn>
    <tableColumn id="27" xr3:uid="{46DD6D5A-899F-4871-A01C-7F41DB3B17E4}" name="SERVICIO / PRODUCTO" dataDxfId="36">
      <calculatedColumnFormula>VLOOKUP(Tabla15[[#This Row],[N° 
Evento]],'Eventos de riesgos'!B:Q,16,0)</calculatedColumnFormula>
    </tableColumn>
    <tableColumn id="28" xr3:uid="{3FBD9F26-E4E5-48C3-A7CC-951C1A482B71}" name="CANAL ATENCION CLIENTE" dataDxfId="35">
      <calculatedColumnFormula>VLOOKUP(Tabla15[[#This Row],[N° 
Evento]],'Eventos de riesgos'!B:R,17,0)</calculatedColumnFormula>
    </tableColumn>
    <tableColumn id="32" xr3:uid="{489065A3-2E22-4110-AF98-96CB2CCE7242}" name="ESTADO EVENTO" dataDxfId="34">
      <calculatedColumnFormula>VLOOKUP(Tabla15[[#This Row],[N° 
Evento]],'Eventos de riesgos'!B:V,21,0)</calculatedColumnFormula>
    </tableColumn>
    <tableColumn id="33" xr3:uid="{B4566A76-9928-46A5-AB85-7A237163FCAE}" name="REVISION EVENTO" dataDxfId="33">
      <calculatedColumnFormula>VLOOKUP(Tabla15[[#This Row],[N° 
Evento]],'Eventos de riesgos'!B:W,22,0)</calculatedColumnFormula>
    </tableColumn>
  </tableColumns>
  <tableStyleInfo name="TableStyleMedium25" showFirstColumn="0" showLastColumn="0" showRowStripes="1" showColumnStripes="0"/>
</table>
</file>

<file path=xl/theme/theme1.xml><?xml version="1.0" encoding="utf-8"?>
<a:theme xmlns:a="http://schemas.openxmlformats.org/drawingml/2006/main" name="Tema de Office">
  <a:themeElements>
    <a:clrScheme name="Violeta">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feboractividadeslibres-dot.github.io/Eventos-de-Riesgo-Febor-E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574E4-DBB9-449A-A388-8A9FB43E6B47}">
  <sheetPr codeName="Hoja1">
    <tabColor rgb="FF002060"/>
  </sheetPr>
  <dimension ref="A1:AE1048576"/>
  <sheetViews>
    <sheetView showGridLines="0" tabSelected="1" zoomScaleNormal="100" zoomScaleSheetLayoutView="70" workbookViewId="0">
      <pane ySplit="1" topLeftCell="A95" activePane="bottomLeft" state="frozen"/>
      <selection pane="bottomLeft" activeCell="H95" sqref="H95"/>
    </sheetView>
  </sheetViews>
  <sheetFormatPr baseColWidth="10" defaultRowHeight="14.5" x14ac:dyDescent="0.35"/>
  <cols>
    <col min="1" max="1" width="0.90625" style="64" customWidth="1"/>
    <col min="2" max="2" width="14" style="115" bestFit="1" customWidth="1"/>
    <col min="3" max="4" width="7.453125" style="116" customWidth="1"/>
    <col min="5" max="6" width="13.26953125" style="117" customWidth="1"/>
    <col min="7" max="7" width="13.90625" style="117" customWidth="1"/>
    <col min="8" max="8" width="100.36328125" style="170" customWidth="1"/>
    <col min="9" max="10" width="17.36328125" style="140" customWidth="1"/>
    <col min="11" max="11" width="17.36328125" style="141" customWidth="1"/>
    <col min="12" max="14" width="28.54296875" style="138" customWidth="1"/>
    <col min="15" max="15" width="17.1796875" style="142" customWidth="1"/>
    <col min="16" max="16" width="21.81640625" style="138" customWidth="1"/>
    <col min="17" max="17" width="19.453125" style="138" customWidth="1"/>
    <col min="18" max="18" width="22.1796875" style="138" customWidth="1"/>
    <col min="19" max="19" width="21.08984375" style="138" customWidth="1"/>
    <col min="20" max="20" width="33.26953125" style="138" customWidth="1"/>
    <col min="21" max="21" width="31.26953125" style="138" customWidth="1"/>
    <col min="22" max="22" width="15" style="138" customWidth="1"/>
    <col min="23" max="23" width="29.08984375" style="138" customWidth="1"/>
    <col min="24" max="24" width="34.90625" style="116" customWidth="1"/>
    <col min="25" max="25" width="10.90625" style="116" customWidth="1"/>
    <col min="26" max="26" width="10.90625" style="118"/>
    <col min="27" max="27" width="16" style="116" customWidth="1"/>
    <col min="28" max="28" width="34" style="142" customWidth="1"/>
    <col min="29" max="29" width="37.7265625" style="142" customWidth="1"/>
    <col min="30" max="30" width="32.7265625" style="142" customWidth="1"/>
    <col min="31" max="31" width="44.90625" style="147" customWidth="1"/>
    <col min="32" max="32" width="20.453125" style="64" customWidth="1"/>
    <col min="33" max="16384" width="10.90625" style="64"/>
  </cols>
  <sheetData>
    <row r="1" spans="1:31" s="128" customFormat="1" ht="33.5" customHeight="1" x14ac:dyDescent="0.35">
      <c r="B1" s="78" t="s">
        <v>2</v>
      </c>
      <c r="C1" s="78" t="s">
        <v>0</v>
      </c>
      <c r="D1" s="78" t="s">
        <v>1</v>
      </c>
      <c r="E1" s="79" t="s">
        <v>3</v>
      </c>
      <c r="F1" s="79" t="s">
        <v>4</v>
      </c>
      <c r="G1" s="79" t="s">
        <v>5</v>
      </c>
      <c r="H1" s="78" t="s">
        <v>6</v>
      </c>
      <c r="I1" s="80" t="s">
        <v>7</v>
      </c>
      <c r="J1" s="80" t="s">
        <v>8</v>
      </c>
      <c r="K1" s="80" t="s">
        <v>9</v>
      </c>
      <c r="L1" s="78" t="s">
        <v>10</v>
      </c>
      <c r="M1" s="78" t="s">
        <v>11</v>
      </c>
      <c r="N1" s="78" t="s">
        <v>12</v>
      </c>
      <c r="O1" s="78" t="s">
        <v>13</v>
      </c>
      <c r="P1" s="78" t="s">
        <v>14</v>
      </c>
      <c r="Q1" s="78" t="s">
        <v>15</v>
      </c>
      <c r="R1" s="78" t="s">
        <v>16</v>
      </c>
      <c r="S1" s="78" t="s">
        <v>17</v>
      </c>
      <c r="T1" s="78" t="s">
        <v>18</v>
      </c>
      <c r="U1" s="78" t="s">
        <v>19</v>
      </c>
      <c r="V1" s="78" t="s">
        <v>20</v>
      </c>
      <c r="W1" s="78" t="s">
        <v>21</v>
      </c>
      <c r="X1" s="82" t="s">
        <v>22</v>
      </c>
      <c r="Y1" s="82" t="s">
        <v>679</v>
      </c>
      <c r="Z1" s="82" t="s">
        <v>680</v>
      </c>
      <c r="AA1" s="83" t="s">
        <v>1017</v>
      </c>
      <c r="AB1" s="84" t="s">
        <v>1021</v>
      </c>
      <c r="AC1" s="84" t="s">
        <v>1022</v>
      </c>
      <c r="AD1" s="84" t="s">
        <v>1023</v>
      </c>
      <c r="AE1" s="85" t="s">
        <v>1024</v>
      </c>
    </row>
    <row r="2" spans="1:31" s="91" customFormat="1" ht="63.5" customHeight="1" x14ac:dyDescent="0.35">
      <c r="A2" s="90"/>
      <c r="B2" s="100">
        <v>1</v>
      </c>
      <c r="C2" s="101">
        <v>2021</v>
      </c>
      <c r="D2" s="102" t="s">
        <v>403</v>
      </c>
      <c r="E2" s="103">
        <v>44440.834722222222</v>
      </c>
      <c r="F2" s="103">
        <v>44531.834722222222</v>
      </c>
      <c r="G2" s="104">
        <v>44531.834722222222</v>
      </c>
      <c r="H2" s="149" t="s">
        <v>23</v>
      </c>
      <c r="I2" s="105">
        <v>344885519</v>
      </c>
      <c r="J2" s="105">
        <v>344885519</v>
      </c>
      <c r="K2" s="106">
        <v>0</v>
      </c>
      <c r="L2" s="107" t="s">
        <v>493</v>
      </c>
      <c r="M2" s="107" t="s">
        <v>24</v>
      </c>
      <c r="N2" s="107" t="s">
        <v>25</v>
      </c>
      <c r="O2" s="100"/>
      <c r="P2" s="108">
        <v>44561</v>
      </c>
      <c r="Q2" s="107" t="s">
        <v>27</v>
      </c>
      <c r="R2" s="107" t="s">
        <v>1065</v>
      </c>
      <c r="S2" s="107">
        <v>52974192</v>
      </c>
      <c r="T2" s="107" t="s">
        <v>28</v>
      </c>
      <c r="U2" s="107" t="s">
        <v>29</v>
      </c>
      <c r="V2" s="107" t="s">
        <v>30</v>
      </c>
      <c r="W2" s="107" t="s">
        <v>31</v>
      </c>
      <c r="X2" s="107" t="s">
        <v>688</v>
      </c>
      <c r="Y2" s="107"/>
      <c r="Z2" s="100">
        <f>+COUNTIF('Eventos-Tareas'!$D$22:$D$1048576,'Eventos de riesgos'!$B2)</f>
        <v>1</v>
      </c>
      <c r="AA2" s="109">
        <f>+'Eventos de riesgos'!$I2-'Eventos de riesgos'!$J2-'Eventos de riesgos'!$K2</f>
        <v>0</v>
      </c>
      <c r="AB2" s="110" t="s">
        <v>1081</v>
      </c>
      <c r="AC2" s="110" t="s">
        <v>1082</v>
      </c>
      <c r="AD2" s="110" t="s">
        <v>1083</v>
      </c>
      <c r="AE2" s="110" t="s">
        <v>1084</v>
      </c>
    </row>
    <row r="3" spans="1:31" s="91" customFormat="1" ht="63.5" customHeight="1" x14ac:dyDescent="0.35">
      <c r="A3" s="90"/>
      <c r="B3" s="100">
        <v>2</v>
      </c>
      <c r="C3" s="101">
        <v>2021</v>
      </c>
      <c r="D3" s="102" t="s">
        <v>404</v>
      </c>
      <c r="E3" s="103">
        <v>44286</v>
      </c>
      <c r="F3" s="103">
        <v>44286</v>
      </c>
      <c r="G3" s="104">
        <v>44489</v>
      </c>
      <c r="H3" s="149" t="s">
        <v>32</v>
      </c>
      <c r="I3" s="105">
        <v>7943416</v>
      </c>
      <c r="J3" s="105">
        <v>4365767</v>
      </c>
      <c r="K3" s="106">
        <v>0</v>
      </c>
      <c r="L3" s="107" t="s">
        <v>33</v>
      </c>
      <c r="M3" s="107" t="s">
        <v>34</v>
      </c>
      <c r="N3" s="107" t="s">
        <v>35</v>
      </c>
      <c r="O3" s="100"/>
      <c r="P3" s="108">
        <v>44500</v>
      </c>
      <c r="Q3" s="107" t="s">
        <v>27</v>
      </c>
      <c r="R3" s="107" t="s">
        <v>1065</v>
      </c>
      <c r="S3" s="107">
        <v>52974192</v>
      </c>
      <c r="T3" s="107" t="s">
        <v>36</v>
      </c>
      <c r="U3" s="107" t="s">
        <v>29</v>
      </c>
      <c r="V3" s="107" t="s">
        <v>30</v>
      </c>
      <c r="W3" s="107" t="s">
        <v>37</v>
      </c>
      <c r="X3" s="107" t="s">
        <v>688</v>
      </c>
      <c r="Y3" s="107"/>
      <c r="Z3" s="100">
        <f>+COUNTIF('Eventos-Tareas'!$D$22:$D$1048576,'Eventos de riesgos'!$B3)</f>
        <v>1</v>
      </c>
      <c r="AA3" s="109">
        <f>+'Eventos de riesgos'!$I3-'Eventos de riesgos'!$J3-'Eventos de riesgos'!$K3</f>
        <v>3577649</v>
      </c>
      <c r="AB3" s="110" t="s">
        <v>1085</v>
      </c>
      <c r="AC3" s="110" t="s">
        <v>1086</v>
      </c>
      <c r="AD3" s="110" t="s">
        <v>1087</v>
      </c>
      <c r="AE3" s="110" t="s">
        <v>1088</v>
      </c>
    </row>
    <row r="4" spans="1:31" s="91" customFormat="1" ht="63.5" customHeight="1" x14ac:dyDescent="0.35">
      <c r="A4" s="90"/>
      <c r="B4" s="100">
        <v>3</v>
      </c>
      <c r="C4" s="101">
        <v>2021</v>
      </c>
      <c r="D4" s="102" t="s">
        <v>403</v>
      </c>
      <c r="E4" s="103">
        <v>44529</v>
      </c>
      <c r="F4" s="103">
        <v>44533</v>
      </c>
      <c r="G4" s="104">
        <v>44533</v>
      </c>
      <c r="H4" s="149" t="s">
        <v>38</v>
      </c>
      <c r="I4" s="105">
        <v>0</v>
      </c>
      <c r="J4" s="105">
        <v>0</v>
      </c>
      <c r="K4" s="106">
        <v>0</v>
      </c>
      <c r="L4" s="107" t="s">
        <v>493</v>
      </c>
      <c r="M4" s="107" t="s">
        <v>39</v>
      </c>
      <c r="N4" s="107" t="s">
        <v>40</v>
      </c>
      <c r="O4" s="100"/>
      <c r="P4" s="108">
        <v>44561</v>
      </c>
      <c r="Q4" s="107" t="s">
        <v>41</v>
      </c>
      <c r="R4" s="107" t="s">
        <v>1065</v>
      </c>
      <c r="S4" s="107">
        <v>52974192</v>
      </c>
      <c r="T4" s="107" t="s">
        <v>36</v>
      </c>
      <c r="U4" s="107" t="s">
        <v>29</v>
      </c>
      <c r="V4" s="107" t="s">
        <v>30</v>
      </c>
      <c r="W4" s="107" t="s">
        <v>42</v>
      </c>
      <c r="X4" s="107" t="s">
        <v>689</v>
      </c>
      <c r="Y4" s="107"/>
      <c r="Z4" s="100">
        <f>+COUNTIF('Eventos-Tareas'!$D$22:$D$1048576,'Eventos de riesgos'!$B4)</f>
        <v>1</v>
      </c>
      <c r="AA4" s="109">
        <f>+'Eventos de riesgos'!$I4-'Eventos de riesgos'!$J4-'Eventos de riesgos'!$K4</f>
        <v>0</v>
      </c>
      <c r="AB4" s="110" t="s">
        <v>1089</v>
      </c>
      <c r="AC4" s="110" t="s">
        <v>1090</v>
      </c>
      <c r="AD4" s="110" t="s">
        <v>1091</v>
      </c>
      <c r="AE4" s="110" t="s">
        <v>1092</v>
      </c>
    </row>
    <row r="5" spans="1:31" s="91" customFormat="1" ht="63.5" customHeight="1" x14ac:dyDescent="0.35">
      <c r="A5" s="90"/>
      <c r="B5" s="100">
        <v>4</v>
      </c>
      <c r="C5" s="101">
        <v>1900</v>
      </c>
      <c r="D5" s="102" t="s">
        <v>405</v>
      </c>
      <c r="E5" s="103"/>
      <c r="F5" s="103"/>
      <c r="G5" s="104"/>
      <c r="H5" s="149" t="s">
        <v>43</v>
      </c>
      <c r="I5" s="105"/>
      <c r="J5" s="105"/>
      <c r="K5" s="106"/>
      <c r="L5" s="107" t="s">
        <v>415</v>
      </c>
      <c r="M5" s="107" t="s">
        <v>415</v>
      </c>
      <c r="N5" s="107"/>
      <c r="O5" s="100"/>
      <c r="P5" s="108"/>
      <c r="Q5" s="107" t="s">
        <v>1065</v>
      </c>
      <c r="R5" s="107" t="s">
        <v>1065</v>
      </c>
      <c r="S5" s="107"/>
      <c r="T5" s="107"/>
      <c r="U5" s="107"/>
      <c r="V5" s="107"/>
      <c r="W5" s="107"/>
      <c r="X5" s="107"/>
      <c r="Y5" s="107"/>
      <c r="Z5" s="100">
        <f>+COUNTIF('Eventos-Tareas'!$D$22:$D$1048576,'Eventos de riesgos'!$B5)</f>
        <v>0</v>
      </c>
      <c r="AA5" s="109">
        <f>+'Eventos de riesgos'!$I5-'Eventos de riesgos'!$J5-'Eventos de riesgos'!$K5</f>
        <v>0</v>
      </c>
      <c r="AB5" s="110">
        <v>0</v>
      </c>
      <c r="AC5" s="110">
        <v>0</v>
      </c>
      <c r="AD5" s="110">
        <v>0</v>
      </c>
      <c r="AE5" s="110">
        <v>0</v>
      </c>
    </row>
    <row r="6" spans="1:31" s="91" customFormat="1" ht="63.5" customHeight="1" x14ac:dyDescent="0.35">
      <c r="A6" s="90"/>
      <c r="B6" s="100">
        <v>5</v>
      </c>
      <c r="C6" s="101">
        <v>2022</v>
      </c>
      <c r="D6" s="102" t="s">
        <v>405</v>
      </c>
      <c r="E6" s="103">
        <v>44562</v>
      </c>
      <c r="F6" s="103">
        <v>44562</v>
      </c>
      <c r="G6" s="104">
        <v>44562</v>
      </c>
      <c r="H6" s="149" t="s">
        <v>44</v>
      </c>
      <c r="I6" s="105">
        <v>0</v>
      </c>
      <c r="J6" s="105">
        <v>0</v>
      </c>
      <c r="K6" s="106">
        <v>0</v>
      </c>
      <c r="L6" s="107" t="s">
        <v>45</v>
      </c>
      <c r="M6" s="107" t="s">
        <v>46</v>
      </c>
      <c r="N6" s="107" t="s">
        <v>47</v>
      </c>
      <c r="O6" s="100"/>
      <c r="P6" s="108">
        <v>44592</v>
      </c>
      <c r="Q6" s="107" t="s">
        <v>1074</v>
      </c>
      <c r="R6" s="107" t="s">
        <v>48</v>
      </c>
      <c r="S6" s="107">
        <v>1033706838</v>
      </c>
      <c r="T6" s="107" t="s">
        <v>49</v>
      </c>
      <c r="U6" s="107" t="s">
        <v>50</v>
      </c>
      <c r="V6" s="107" t="s">
        <v>30</v>
      </c>
      <c r="W6" s="107" t="s">
        <v>51</v>
      </c>
      <c r="X6" s="107" t="s">
        <v>52</v>
      </c>
      <c r="Y6" s="107"/>
      <c r="Z6" s="100">
        <f>+COUNTIF('Eventos-Tareas'!$D$22:$D$1048576,'Eventos de riesgos'!$B6)</f>
        <v>1</v>
      </c>
      <c r="AA6" s="109">
        <f>+'Eventos de riesgos'!$I6-'Eventos de riesgos'!$J6-'Eventos de riesgos'!$K6</f>
        <v>0</v>
      </c>
      <c r="AB6" s="110" t="s">
        <v>1093</v>
      </c>
      <c r="AC6" s="110" t="s">
        <v>1094</v>
      </c>
      <c r="AD6" s="110" t="s">
        <v>1095</v>
      </c>
      <c r="AE6" s="110" t="s">
        <v>1096</v>
      </c>
    </row>
    <row r="7" spans="1:31" s="91" customFormat="1" ht="63.5" customHeight="1" x14ac:dyDescent="0.35">
      <c r="A7" s="90"/>
      <c r="B7" s="100">
        <v>6</v>
      </c>
      <c r="C7" s="101">
        <v>1900</v>
      </c>
      <c r="D7" s="102" t="s">
        <v>405</v>
      </c>
      <c r="E7" s="103"/>
      <c r="F7" s="103"/>
      <c r="G7" s="104"/>
      <c r="H7" s="149" t="s">
        <v>43</v>
      </c>
      <c r="I7" s="105"/>
      <c r="J7" s="105"/>
      <c r="K7" s="106"/>
      <c r="L7" s="107" t="s">
        <v>415</v>
      </c>
      <c r="M7" s="107" t="s">
        <v>415</v>
      </c>
      <c r="N7" s="107"/>
      <c r="O7" s="100" t="s">
        <v>26</v>
      </c>
      <c r="P7" s="108"/>
      <c r="Q7" s="107" t="s">
        <v>1065</v>
      </c>
      <c r="R7" s="107" t="s">
        <v>1065</v>
      </c>
      <c r="S7" s="107"/>
      <c r="T7" s="107"/>
      <c r="U7" s="107"/>
      <c r="V7" s="107"/>
      <c r="W7" s="107"/>
      <c r="X7" s="107"/>
      <c r="Y7" s="107"/>
      <c r="Z7" s="100">
        <f>+COUNTIF('Eventos-Tareas'!$D$22:$D$1048576,'Eventos de riesgos'!$B7)</f>
        <v>0</v>
      </c>
      <c r="AA7" s="109">
        <f>+'Eventos de riesgos'!$I7-'Eventos de riesgos'!$J7-'Eventos de riesgos'!$K7</f>
        <v>0</v>
      </c>
      <c r="AB7" s="110">
        <v>0</v>
      </c>
      <c r="AC7" s="110">
        <v>0</v>
      </c>
      <c r="AD7" s="110">
        <v>0</v>
      </c>
      <c r="AE7" s="110">
        <v>0</v>
      </c>
    </row>
    <row r="8" spans="1:31" s="91" customFormat="1" ht="63.5" customHeight="1" x14ac:dyDescent="0.35">
      <c r="A8" s="90"/>
      <c r="B8" s="100">
        <v>7</v>
      </c>
      <c r="C8" s="101">
        <v>1900</v>
      </c>
      <c r="D8" s="102" t="s">
        <v>405</v>
      </c>
      <c r="E8" s="103"/>
      <c r="F8" s="103"/>
      <c r="G8" s="104"/>
      <c r="H8" s="149" t="s">
        <v>43</v>
      </c>
      <c r="I8" s="105"/>
      <c r="J8" s="105"/>
      <c r="K8" s="106"/>
      <c r="L8" s="107" t="s">
        <v>415</v>
      </c>
      <c r="M8" s="107" t="s">
        <v>415</v>
      </c>
      <c r="N8" s="107"/>
      <c r="O8" s="100" t="s">
        <v>26</v>
      </c>
      <c r="P8" s="108"/>
      <c r="Q8" s="107" t="s">
        <v>1065</v>
      </c>
      <c r="R8" s="107" t="s">
        <v>1065</v>
      </c>
      <c r="S8" s="107"/>
      <c r="T8" s="107"/>
      <c r="U8" s="107"/>
      <c r="V8" s="107"/>
      <c r="W8" s="107"/>
      <c r="X8" s="107"/>
      <c r="Y8" s="107"/>
      <c r="Z8" s="100">
        <f>+COUNTIF('Eventos-Tareas'!$D$22:$D$1048576,'Eventos de riesgos'!$B8)</f>
        <v>0</v>
      </c>
      <c r="AA8" s="109">
        <f>+'Eventos de riesgos'!$I8-'Eventos de riesgos'!$J8-'Eventos de riesgos'!$K8</f>
        <v>0</v>
      </c>
      <c r="AB8" s="110">
        <v>0</v>
      </c>
      <c r="AC8" s="110">
        <v>0</v>
      </c>
      <c r="AD8" s="110">
        <v>0</v>
      </c>
      <c r="AE8" s="110">
        <v>0</v>
      </c>
    </row>
    <row r="9" spans="1:31" s="91" customFormat="1" ht="63.5" customHeight="1" x14ac:dyDescent="0.35">
      <c r="A9" s="90"/>
      <c r="B9" s="100">
        <v>8</v>
      </c>
      <c r="C9" s="101">
        <v>2022</v>
      </c>
      <c r="D9" s="102" t="s">
        <v>406</v>
      </c>
      <c r="E9" s="103">
        <v>43870</v>
      </c>
      <c r="F9" s="103">
        <v>43871</v>
      </c>
      <c r="G9" s="104">
        <v>44602</v>
      </c>
      <c r="H9" s="149" t="s">
        <v>53</v>
      </c>
      <c r="I9" s="105">
        <v>0</v>
      </c>
      <c r="J9" s="105">
        <v>0</v>
      </c>
      <c r="K9" s="106">
        <v>0</v>
      </c>
      <c r="L9" s="107" t="s">
        <v>33</v>
      </c>
      <c r="M9" s="107" t="s">
        <v>34</v>
      </c>
      <c r="N9" s="107" t="s">
        <v>54</v>
      </c>
      <c r="O9" s="100" t="s">
        <v>26</v>
      </c>
      <c r="P9" s="108">
        <v>44620</v>
      </c>
      <c r="Q9" s="107" t="s">
        <v>1065</v>
      </c>
      <c r="R9" s="107" t="s">
        <v>55</v>
      </c>
      <c r="S9" s="107">
        <v>53166187</v>
      </c>
      <c r="T9" s="107" t="s">
        <v>56</v>
      </c>
      <c r="U9" s="107" t="s">
        <v>57</v>
      </c>
      <c r="V9" s="107" t="s">
        <v>30</v>
      </c>
      <c r="W9" s="107" t="s">
        <v>58</v>
      </c>
      <c r="X9" s="107" t="s">
        <v>778</v>
      </c>
      <c r="Y9" s="107"/>
      <c r="Z9" s="100">
        <f>+COUNTIF('Eventos-Tareas'!$D$22:$D$1048576,'Eventos de riesgos'!$B9)</f>
        <v>1</v>
      </c>
      <c r="AA9" s="109">
        <f>+'Eventos de riesgos'!$I9-'Eventos de riesgos'!$J9-'Eventos de riesgos'!$K9</f>
        <v>0</v>
      </c>
      <c r="AB9" s="110" t="s">
        <v>1097</v>
      </c>
      <c r="AC9" s="110" t="s">
        <v>1098</v>
      </c>
      <c r="AD9" s="110" t="s">
        <v>1099</v>
      </c>
      <c r="AE9" s="110" t="s">
        <v>1100</v>
      </c>
    </row>
    <row r="10" spans="1:31" s="91" customFormat="1" ht="63.5" customHeight="1" x14ac:dyDescent="0.35">
      <c r="A10" s="90"/>
      <c r="B10" s="100">
        <v>9</v>
      </c>
      <c r="C10" s="101">
        <v>2022</v>
      </c>
      <c r="D10" s="102" t="s">
        <v>406</v>
      </c>
      <c r="E10" s="103">
        <v>44606</v>
      </c>
      <c r="F10" s="103">
        <v>44607</v>
      </c>
      <c r="G10" s="104">
        <v>44606</v>
      </c>
      <c r="H10" s="149" t="s">
        <v>59</v>
      </c>
      <c r="I10" s="105">
        <v>0</v>
      </c>
      <c r="J10" s="105">
        <v>0</v>
      </c>
      <c r="K10" s="106">
        <v>0</v>
      </c>
      <c r="L10" s="107" t="s">
        <v>45</v>
      </c>
      <c r="M10" s="107" t="s">
        <v>46</v>
      </c>
      <c r="N10" s="107" t="s">
        <v>60</v>
      </c>
      <c r="O10" s="100" t="s">
        <v>26</v>
      </c>
      <c r="P10" s="108">
        <v>44620</v>
      </c>
      <c r="Q10" s="107" t="s">
        <v>27</v>
      </c>
      <c r="R10" s="107" t="s">
        <v>1066</v>
      </c>
      <c r="S10" s="107">
        <v>1016071699</v>
      </c>
      <c r="T10" s="107" t="s">
        <v>61</v>
      </c>
      <c r="U10" s="107" t="s">
        <v>62</v>
      </c>
      <c r="V10" s="107" t="s">
        <v>30</v>
      </c>
      <c r="W10" s="107" t="s">
        <v>63</v>
      </c>
      <c r="X10" s="107" t="s">
        <v>690</v>
      </c>
      <c r="Y10" s="107"/>
      <c r="Z10" s="100">
        <f>+COUNTIF('Eventos-Tareas'!$D$22:$D$1048576,'Eventos de riesgos'!$B10)</f>
        <v>2</v>
      </c>
      <c r="AA10" s="109">
        <f>+'Eventos de riesgos'!$I10-'Eventos de riesgos'!$J10-'Eventos de riesgos'!$K10</f>
        <v>0</v>
      </c>
      <c r="AB10" s="110" t="s">
        <v>1101</v>
      </c>
      <c r="AC10" s="110" t="s">
        <v>1102</v>
      </c>
      <c r="AD10" s="110" t="s">
        <v>1103</v>
      </c>
      <c r="AE10" s="110" t="s">
        <v>1104</v>
      </c>
    </row>
    <row r="11" spans="1:31" s="91" customFormat="1" ht="63.5" customHeight="1" x14ac:dyDescent="0.35">
      <c r="A11" s="90"/>
      <c r="B11" s="100">
        <v>10</v>
      </c>
      <c r="C11" s="101">
        <v>2022</v>
      </c>
      <c r="D11" s="102" t="s">
        <v>405</v>
      </c>
      <c r="E11" s="103">
        <v>44556</v>
      </c>
      <c r="F11" s="103">
        <v>44564</v>
      </c>
      <c r="G11" s="104">
        <v>44564</v>
      </c>
      <c r="H11" s="149" t="s">
        <v>64</v>
      </c>
      <c r="I11" s="105">
        <v>110500</v>
      </c>
      <c r="J11" s="105">
        <v>110500</v>
      </c>
      <c r="K11" s="106">
        <v>0</v>
      </c>
      <c r="L11" s="107" t="s">
        <v>493</v>
      </c>
      <c r="M11" s="107" t="s">
        <v>39</v>
      </c>
      <c r="N11" s="107" t="s">
        <v>65</v>
      </c>
      <c r="O11" s="100" t="s">
        <v>26</v>
      </c>
      <c r="P11" s="108">
        <v>44592</v>
      </c>
      <c r="Q11" s="107" t="s">
        <v>66</v>
      </c>
      <c r="R11" s="107" t="s">
        <v>1065</v>
      </c>
      <c r="S11" s="107">
        <v>1016071699</v>
      </c>
      <c r="T11" s="107" t="s">
        <v>61</v>
      </c>
      <c r="U11" s="107" t="s">
        <v>62</v>
      </c>
      <c r="V11" s="107" t="s">
        <v>30</v>
      </c>
      <c r="W11" s="107" t="s">
        <v>67</v>
      </c>
      <c r="X11" s="107" t="s">
        <v>691</v>
      </c>
      <c r="Y11" s="107"/>
      <c r="Z11" s="100">
        <f>+COUNTIF('Eventos-Tareas'!$D$22:$D$1048576,'Eventos de riesgos'!$B11)</f>
        <v>1</v>
      </c>
      <c r="AA11" s="109">
        <f>+'Eventos de riesgos'!$I11-'Eventos de riesgos'!$J11-'Eventos de riesgos'!$K11</f>
        <v>0</v>
      </c>
      <c r="AB11" s="110" t="s">
        <v>1105</v>
      </c>
      <c r="AC11" s="110" t="s">
        <v>1106</v>
      </c>
      <c r="AD11" s="110" t="s">
        <v>1107</v>
      </c>
      <c r="AE11" s="110" t="s">
        <v>1108</v>
      </c>
    </row>
    <row r="12" spans="1:31" s="91" customFormat="1" ht="63.5" customHeight="1" x14ac:dyDescent="0.35">
      <c r="A12" s="90"/>
      <c r="B12" s="100">
        <v>11</v>
      </c>
      <c r="C12" s="101">
        <v>2021</v>
      </c>
      <c r="D12" s="102" t="s">
        <v>403</v>
      </c>
      <c r="E12" s="103">
        <v>44535</v>
      </c>
      <c r="F12" s="103">
        <v>44536</v>
      </c>
      <c r="G12" s="104">
        <v>44536</v>
      </c>
      <c r="H12" s="149" t="s">
        <v>68</v>
      </c>
      <c r="I12" s="105">
        <v>41000000</v>
      </c>
      <c r="J12" s="105">
        <v>41000000</v>
      </c>
      <c r="K12" s="106">
        <v>0</v>
      </c>
      <c r="L12" s="107" t="s">
        <v>493</v>
      </c>
      <c r="M12" s="107" t="s">
        <v>24</v>
      </c>
      <c r="N12" s="107" t="s">
        <v>25</v>
      </c>
      <c r="O12" s="100" t="s">
        <v>26</v>
      </c>
      <c r="P12" s="108">
        <v>44561</v>
      </c>
      <c r="Q12" s="107" t="s">
        <v>27</v>
      </c>
      <c r="R12" s="107" t="s">
        <v>1065</v>
      </c>
      <c r="S12" s="107">
        <v>1016071699</v>
      </c>
      <c r="T12" s="107" t="s">
        <v>61</v>
      </c>
      <c r="U12" s="107" t="s">
        <v>62</v>
      </c>
      <c r="V12" s="107" t="s">
        <v>30</v>
      </c>
      <c r="W12" s="107" t="s">
        <v>69</v>
      </c>
      <c r="X12" s="107" t="s">
        <v>70</v>
      </c>
      <c r="Y12" s="107"/>
      <c r="Z12" s="100">
        <f>+COUNTIF('Eventos-Tareas'!$D$22:$D$1048576,'Eventos de riesgos'!$B12)</f>
        <v>1</v>
      </c>
      <c r="AA12" s="109">
        <f>+'Eventos de riesgos'!$I12-'Eventos de riesgos'!$J12-'Eventos de riesgos'!$K12</f>
        <v>0</v>
      </c>
      <c r="AB12" s="110" t="s">
        <v>1109</v>
      </c>
      <c r="AC12" s="110" t="s">
        <v>1110</v>
      </c>
      <c r="AD12" s="110" t="s">
        <v>1111</v>
      </c>
      <c r="AE12" s="110" t="s">
        <v>1112</v>
      </c>
    </row>
    <row r="13" spans="1:31" s="91" customFormat="1" ht="63.5" customHeight="1" x14ac:dyDescent="0.35">
      <c r="A13" s="90"/>
      <c r="B13" s="100">
        <v>12</v>
      </c>
      <c r="C13" s="101">
        <v>2022</v>
      </c>
      <c r="D13" s="102" t="s">
        <v>406</v>
      </c>
      <c r="E13" s="103">
        <v>44609.585416666669</v>
      </c>
      <c r="F13" s="103">
        <v>44610.594444444447</v>
      </c>
      <c r="G13" s="104">
        <v>44609.594444444447</v>
      </c>
      <c r="H13" s="149" t="s">
        <v>71</v>
      </c>
      <c r="I13" s="105">
        <v>0</v>
      </c>
      <c r="J13" s="105">
        <v>0</v>
      </c>
      <c r="K13" s="106">
        <v>0</v>
      </c>
      <c r="L13" s="107" t="s">
        <v>72</v>
      </c>
      <c r="M13" s="107" t="s">
        <v>678</v>
      </c>
      <c r="N13" s="107" t="s">
        <v>73</v>
      </c>
      <c r="O13" s="100" t="s">
        <v>26</v>
      </c>
      <c r="P13" s="108">
        <v>44620</v>
      </c>
      <c r="Q13" s="107" t="s">
        <v>66</v>
      </c>
      <c r="R13" s="107" t="s">
        <v>48</v>
      </c>
      <c r="S13" s="107">
        <v>1020809741</v>
      </c>
      <c r="T13" s="107" t="s">
        <v>74</v>
      </c>
      <c r="U13" s="107" t="s">
        <v>75</v>
      </c>
      <c r="V13" s="107" t="s">
        <v>30</v>
      </c>
      <c r="W13" s="107" t="s">
        <v>76</v>
      </c>
      <c r="X13" s="107" t="s">
        <v>77</v>
      </c>
      <c r="Y13" s="107"/>
      <c r="Z13" s="100">
        <f>+COUNTIF('Eventos-Tareas'!$D$22:$D$1048576,'Eventos de riesgos'!$B13)</f>
        <v>1</v>
      </c>
      <c r="AA13" s="109">
        <f>+'Eventos de riesgos'!$I13-'Eventos de riesgos'!$J13-'Eventos de riesgos'!$K13</f>
        <v>0</v>
      </c>
      <c r="AB13" s="110" t="s">
        <v>1113</v>
      </c>
      <c r="AC13" s="110" t="s">
        <v>1114</v>
      </c>
      <c r="AD13" s="110" t="s">
        <v>1115</v>
      </c>
      <c r="AE13" s="110" t="s">
        <v>1116</v>
      </c>
    </row>
    <row r="14" spans="1:31" s="91" customFormat="1" ht="63.5" customHeight="1" x14ac:dyDescent="0.35">
      <c r="A14" s="90"/>
      <c r="B14" s="100">
        <v>13</v>
      </c>
      <c r="C14" s="101">
        <v>2022</v>
      </c>
      <c r="D14" s="102" t="s">
        <v>408</v>
      </c>
      <c r="E14" s="103">
        <v>44655.405555555553</v>
      </c>
      <c r="F14" s="103">
        <v>44656.405555555553</v>
      </c>
      <c r="G14" s="104">
        <v>44655.405555555553</v>
      </c>
      <c r="H14" s="149" t="s">
        <v>78</v>
      </c>
      <c r="I14" s="105">
        <v>0</v>
      </c>
      <c r="J14" s="105">
        <v>0</v>
      </c>
      <c r="K14" s="106">
        <v>0</v>
      </c>
      <c r="L14" s="107" t="s">
        <v>33</v>
      </c>
      <c r="M14" s="107" t="s">
        <v>34</v>
      </c>
      <c r="N14" s="107" t="s">
        <v>79</v>
      </c>
      <c r="O14" s="100" t="s">
        <v>26</v>
      </c>
      <c r="P14" s="108">
        <v>44681</v>
      </c>
      <c r="Q14" s="107" t="s">
        <v>1065</v>
      </c>
      <c r="R14" s="107" t="s">
        <v>1065</v>
      </c>
      <c r="S14" s="107">
        <v>1033706838</v>
      </c>
      <c r="T14" s="107" t="s">
        <v>49</v>
      </c>
      <c r="U14" s="107" t="s">
        <v>50</v>
      </c>
      <c r="V14" s="107" t="s">
        <v>30</v>
      </c>
      <c r="W14" s="107" t="s">
        <v>80</v>
      </c>
      <c r="X14" s="107" t="s">
        <v>692</v>
      </c>
      <c r="Y14" s="107"/>
      <c r="Z14" s="100">
        <f>+COUNTIF('Eventos-Tareas'!$D$22:$D$1048576,'Eventos de riesgos'!$B14)</f>
        <v>1</v>
      </c>
      <c r="AA14" s="109">
        <f>+'Eventos de riesgos'!$I14-'Eventos de riesgos'!$J14-'Eventos de riesgos'!$K14</f>
        <v>0</v>
      </c>
      <c r="AB14" s="110" t="s">
        <v>1117</v>
      </c>
      <c r="AC14" s="110" t="s">
        <v>1118</v>
      </c>
      <c r="AD14" s="110" t="s">
        <v>1119</v>
      </c>
      <c r="AE14" s="110" t="s">
        <v>1120</v>
      </c>
    </row>
    <row r="15" spans="1:31" s="91" customFormat="1" ht="63.5" customHeight="1" x14ac:dyDescent="0.35">
      <c r="A15" s="90"/>
      <c r="B15" s="100">
        <v>14</v>
      </c>
      <c r="C15" s="101">
        <v>2022</v>
      </c>
      <c r="D15" s="102" t="s">
        <v>409</v>
      </c>
      <c r="E15" s="103">
        <v>44686.898611111108</v>
      </c>
      <c r="F15" s="103">
        <v>44687.899305555555</v>
      </c>
      <c r="G15" s="104">
        <v>44687.899305555555</v>
      </c>
      <c r="H15" s="149" t="s">
        <v>81</v>
      </c>
      <c r="I15" s="105">
        <v>0</v>
      </c>
      <c r="J15" s="105">
        <v>0</v>
      </c>
      <c r="K15" s="106">
        <v>0</v>
      </c>
      <c r="L15" s="107" t="s">
        <v>493</v>
      </c>
      <c r="M15" s="107" t="s">
        <v>39</v>
      </c>
      <c r="N15" s="107" t="s">
        <v>82</v>
      </c>
      <c r="O15" s="100" t="s">
        <v>26</v>
      </c>
      <c r="P15" s="108">
        <v>44712</v>
      </c>
      <c r="Q15" s="107" t="s">
        <v>27</v>
      </c>
      <c r="R15" s="107" t="s">
        <v>88</v>
      </c>
      <c r="S15" s="107">
        <v>1033706838</v>
      </c>
      <c r="T15" s="107" t="s">
        <v>49</v>
      </c>
      <c r="U15" s="107" t="s">
        <v>50</v>
      </c>
      <c r="V15" s="107" t="s">
        <v>30</v>
      </c>
      <c r="W15" s="107" t="s">
        <v>83</v>
      </c>
      <c r="X15" s="107" t="s">
        <v>84</v>
      </c>
      <c r="Y15" s="107"/>
      <c r="Z15" s="100">
        <f>+COUNTIF('Eventos-Tareas'!$D$22:$D$1048576,'Eventos de riesgos'!$B15)</f>
        <v>1</v>
      </c>
      <c r="AA15" s="109">
        <f>+'Eventos de riesgos'!$I15-'Eventos de riesgos'!$J15-'Eventos de riesgos'!$K15</f>
        <v>0</v>
      </c>
      <c r="AB15" s="110" t="s">
        <v>1121</v>
      </c>
      <c r="AC15" s="110" t="s">
        <v>1122</v>
      </c>
      <c r="AD15" s="110" t="s">
        <v>1123</v>
      </c>
      <c r="AE15" s="110" t="s">
        <v>1124</v>
      </c>
    </row>
    <row r="16" spans="1:31" s="91" customFormat="1" ht="63.5" customHeight="1" x14ac:dyDescent="0.35">
      <c r="A16" s="90"/>
      <c r="B16" s="100">
        <v>15</v>
      </c>
      <c r="C16" s="101">
        <v>2022</v>
      </c>
      <c r="D16" s="102" t="s">
        <v>408</v>
      </c>
      <c r="E16" s="103">
        <v>44679.722222222219</v>
      </c>
      <c r="F16" s="103">
        <v>44679.722222222219</v>
      </c>
      <c r="G16" s="104">
        <v>44679.722222222219</v>
      </c>
      <c r="H16" s="149" t="s">
        <v>85</v>
      </c>
      <c r="I16" s="105">
        <v>0</v>
      </c>
      <c r="J16" s="105">
        <v>0</v>
      </c>
      <c r="K16" s="106">
        <v>0</v>
      </c>
      <c r="L16" s="107" t="s">
        <v>493</v>
      </c>
      <c r="M16" s="107" t="s">
        <v>39</v>
      </c>
      <c r="N16" s="107" t="s">
        <v>86</v>
      </c>
      <c r="O16" s="100" t="s">
        <v>26</v>
      </c>
      <c r="P16" s="108">
        <v>44681</v>
      </c>
      <c r="Q16" s="107" t="s">
        <v>87</v>
      </c>
      <c r="R16" s="107" t="s">
        <v>88</v>
      </c>
      <c r="S16" s="107">
        <v>1033706838</v>
      </c>
      <c r="T16" s="107" t="s">
        <v>49</v>
      </c>
      <c r="U16" s="107" t="s">
        <v>50</v>
      </c>
      <c r="V16" s="107" t="s">
        <v>30</v>
      </c>
      <c r="W16" s="107" t="s">
        <v>89</v>
      </c>
      <c r="X16" s="107" t="s">
        <v>693</v>
      </c>
      <c r="Y16" s="107"/>
      <c r="Z16" s="100">
        <f>+COUNTIF('Eventos-Tareas'!$D$22:$D$1048576,'Eventos de riesgos'!$B16)</f>
        <v>2</v>
      </c>
      <c r="AA16" s="109">
        <f>+'Eventos de riesgos'!$I16-'Eventos de riesgos'!$J16-'Eventos de riesgos'!$K16</f>
        <v>0</v>
      </c>
      <c r="AB16" s="110" t="s">
        <v>1125</v>
      </c>
      <c r="AC16" s="110" t="s">
        <v>1126</v>
      </c>
      <c r="AD16" s="110" t="s">
        <v>1127</v>
      </c>
      <c r="AE16" s="110" t="s">
        <v>1128</v>
      </c>
    </row>
    <row r="17" spans="1:31" s="91" customFormat="1" ht="63.5" customHeight="1" x14ac:dyDescent="0.35">
      <c r="A17" s="90"/>
      <c r="B17" s="100">
        <v>16</v>
      </c>
      <c r="C17" s="101">
        <v>2022</v>
      </c>
      <c r="D17" s="102" t="s">
        <v>409</v>
      </c>
      <c r="E17" s="103">
        <v>44702.541666666664</v>
      </c>
      <c r="F17" s="103">
        <v>44703.4375</v>
      </c>
      <c r="G17" s="104">
        <v>44705.875</v>
      </c>
      <c r="H17" s="149" t="s">
        <v>90</v>
      </c>
      <c r="I17" s="105">
        <v>9649785</v>
      </c>
      <c r="J17" s="105">
        <v>9649785</v>
      </c>
      <c r="K17" s="106">
        <v>0</v>
      </c>
      <c r="L17" s="107" t="s">
        <v>33</v>
      </c>
      <c r="M17" s="107" t="s">
        <v>34</v>
      </c>
      <c r="N17" s="107" t="s">
        <v>35</v>
      </c>
      <c r="O17" s="100" t="s">
        <v>26</v>
      </c>
      <c r="P17" s="108">
        <v>44712</v>
      </c>
      <c r="Q17" s="107" t="s">
        <v>27</v>
      </c>
      <c r="R17" s="107" t="s">
        <v>1065</v>
      </c>
      <c r="S17" s="107">
        <v>1018433978</v>
      </c>
      <c r="T17" s="107" t="s">
        <v>91</v>
      </c>
      <c r="U17" s="107" t="s">
        <v>29</v>
      </c>
      <c r="V17" s="107" t="s">
        <v>30</v>
      </c>
      <c r="W17" s="107" t="s">
        <v>92</v>
      </c>
      <c r="X17" s="107" t="s">
        <v>688</v>
      </c>
      <c r="Y17" s="107"/>
      <c r="Z17" s="100">
        <f>+COUNTIF('Eventos-Tareas'!$D$22:$D$1048576,'Eventos de riesgos'!$B17)</f>
        <v>1</v>
      </c>
      <c r="AA17" s="109">
        <f>+'Eventos de riesgos'!$I17-'Eventos de riesgos'!$J17-'Eventos de riesgos'!$K17</f>
        <v>0</v>
      </c>
      <c r="AB17" s="110" t="s">
        <v>1129</v>
      </c>
      <c r="AC17" s="110" t="s">
        <v>1130</v>
      </c>
      <c r="AD17" s="110" t="s">
        <v>1131</v>
      </c>
      <c r="AE17" s="110" t="s">
        <v>1132</v>
      </c>
    </row>
    <row r="18" spans="1:31" s="91" customFormat="1" ht="63.5" customHeight="1" x14ac:dyDescent="0.35">
      <c r="A18" s="90"/>
      <c r="B18" s="100">
        <v>17</v>
      </c>
      <c r="C18" s="101">
        <v>2022</v>
      </c>
      <c r="D18" s="102" t="s">
        <v>409</v>
      </c>
      <c r="E18" s="103">
        <v>44704.5</v>
      </c>
      <c r="F18" s="103">
        <v>44712.791666666664</v>
      </c>
      <c r="G18" s="104">
        <v>44704.541666666664</v>
      </c>
      <c r="H18" s="149" t="s">
        <v>93</v>
      </c>
      <c r="I18" s="105">
        <v>1100000</v>
      </c>
      <c r="J18" s="105">
        <v>1100000</v>
      </c>
      <c r="K18" s="106">
        <v>0</v>
      </c>
      <c r="L18" s="107" t="s">
        <v>493</v>
      </c>
      <c r="M18" s="107" t="s">
        <v>39</v>
      </c>
      <c r="N18" s="107" t="s">
        <v>94</v>
      </c>
      <c r="O18" s="100" t="s">
        <v>26</v>
      </c>
      <c r="P18" s="108">
        <v>44712</v>
      </c>
      <c r="Q18" s="107" t="s">
        <v>1065</v>
      </c>
      <c r="R18" s="107" t="s">
        <v>1067</v>
      </c>
      <c r="S18" s="107">
        <v>53166187</v>
      </c>
      <c r="T18" s="107" t="s">
        <v>95</v>
      </c>
      <c r="U18" s="107" t="s">
        <v>57</v>
      </c>
      <c r="V18" s="107" t="s">
        <v>30</v>
      </c>
      <c r="W18" s="107" t="s">
        <v>96</v>
      </c>
      <c r="X18" s="107" t="s">
        <v>694</v>
      </c>
      <c r="Y18" s="107"/>
      <c r="Z18" s="100">
        <f>+COUNTIF('Eventos-Tareas'!$D$22:$D$1048576,'Eventos de riesgos'!$B18)</f>
        <v>1</v>
      </c>
      <c r="AA18" s="109">
        <f>+'Eventos de riesgos'!$I18-'Eventos de riesgos'!$J18-'Eventos de riesgos'!$K18</f>
        <v>0</v>
      </c>
      <c r="AB18" s="110" t="s">
        <v>1133</v>
      </c>
      <c r="AC18" s="110" t="s">
        <v>1134</v>
      </c>
      <c r="AD18" s="110" t="s">
        <v>1135</v>
      </c>
      <c r="AE18" s="110" t="s">
        <v>1136</v>
      </c>
    </row>
    <row r="19" spans="1:31" s="91" customFormat="1" ht="63.5" customHeight="1" x14ac:dyDescent="0.35">
      <c r="A19" s="90"/>
      <c r="B19" s="100">
        <v>18</v>
      </c>
      <c r="C19" s="101">
        <v>2022</v>
      </c>
      <c r="D19" s="102" t="s">
        <v>409</v>
      </c>
      <c r="E19" s="103">
        <v>44711.635416666664</v>
      </c>
      <c r="F19" s="103">
        <v>44711.636111111111</v>
      </c>
      <c r="G19" s="104">
        <v>44712.916666666664</v>
      </c>
      <c r="H19" s="149" t="s">
        <v>97</v>
      </c>
      <c r="I19" s="105">
        <v>0</v>
      </c>
      <c r="J19" s="105">
        <v>0</v>
      </c>
      <c r="K19" s="106">
        <v>0</v>
      </c>
      <c r="L19" s="107" t="s">
        <v>33</v>
      </c>
      <c r="M19" s="107" t="s">
        <v>34</v>
      </c>
      <c r="N19" s="107" t="s">
        <v>79</v>
      </c>
      <c r="O19" s="100" t="s">
        <v>26</v>
      </c>
      <c r="P19" s="108">
        <v>44712</v>
      </c>
      <c r="Q19" s="107" t="s">
        <v>41</v>
      </c>
      <c r="R19" s="107" t="s">
        <v>1065</v>
      </c>
      <c r="S19" s="107">
        <v>1010200415</v>
      </c>
      <c r="T19" s="107" t="s">
        <v>98</v>
      </c>
      <c r="U19" s="107" t="s">
        <v>99</v>
      </c>
      <c r="V19" s="107" t="s">
        <v>30</v>
      </c>
      <c r="W19" s="107" t="s">
        <v>100</v>
      </c>
      <c r="X19" s="107" t="s">
        <v>695</v>
      </c>
      <c r="Y19" s="107"/>
      <c r="Z19" s="100">
        <f>+COUNTIF('Eventos-Tareas'!$D$22:$D$1048576,'Eventos de riesgos'!$B19)</f>
        <v>2</v>
      </c>
      <c r="AA19" s="109">
        <f>+'Eventos de riesgos'!$I19-'Eventos de riesgos'!$J19-'Eventos de riesgos'!$K19</f>
        <v>0</v>
      </c>
      <c r="AB19" s="110" t="s">
        <v>1137</v>
      </c>
      <c r="AC19" s="110" t="s">
        <v>1138</v>
      </c>
      <c r="AD19" s="110" t="s">
        <v>1139</v>
      </c>
      <c r="AE19" s="110" t="s">
        <v>1140</v>
      </c>
    </row>
    <row r="20" spans="1:31" s="91" customFormat="1" ht="63.5" customHeight="1" x14ac:dyDescent="0.35">
      <c r="A20" s="90"/>
      <c r="B20" s="100">
        <v>19</v>
      </c>
      <c r="C20" s="101">
        <v>2022</v>
      </c>
      <c r="D20" s="102" t="s">
        <v>409</v>
      </c>
      <c r="E20" s="103">
        <v>44705.416666666664</v>
      </c>
      <c r="F20" s="103">
        <v>44705.416666666664</v>
      </c>
      <c r="G20" s="104">
        <v>44705.416666666664</v>
      </c>
      <c r="H20" s="149" t="s">
        <v>101</v>
      </c>
      <c r="I20" s="105">
        <v>0</v>
      </c>
      <c r="J20" s="105">
        <v>0</v>
      </c>
      <c r="K20" s="106">
        <v>0</v>
      </c>
      <c r="L20" s="107" t="s">
        <v>493</v>
      </c>
      <c r="M20" s="107" t="s">
        <v>102</v>
      </c>
      <c r="N20" s="107" t="s">
        <v>103</v>
      </c>
      <c r="O20" s="100" t="s">
        <v>26</v>
      </c>
      <c r="P20" s="108">
        <v>44712</v>
      </c>
      <c r="Q20" s="107" t="s">
        <v>1065</v>
      </c>
      <c r="R20" s="107" t="s">
        <v>1065</v>
      </c>
      <c r="S20" s="107">
        <v>72179606</v>
      </c>
      <c r="T20" s="107" t="s">
        <v>104</v>
      </c>
      <c r="U20" s="107" t="s">
        <v>105</v>
      </c>
      <c r="V20" s="107" t="s">
        <v>30</v>
      </c>
      <c r="W20" s="107" t="s">
        <v>106</v>
      </c>
      <c r="X20" s="107" t="s">
        <v>765</v>
      </c>
      <c r="Y20" s="107"/>
      <c r="Z20" s="100">
        <f>+COUNTIF('Eventos-Tareas'!$D$22:$D$1048576,'Eventos de riesgos'!$B20)</f>
        <v>1</v>
      </c>
      <c r="AA20" s="109">
        <f>+'Eventos de riesgos'!$I20-'Eventos de riesgos'!$J20-'Eventos de riesgos'!$K20</f>
        <v>0</v>
      </c>
      <c r="AB20" s="110" t="s">
        <v>1141</v>
      </c>
      <c r="AC20" s="110" t="s">
        <v>1142</v>
      </c>
      <c r="AD20" s="110" t="s">
        <v>1143</v>
      </c>
      <c r="AE20" s="110" t="s">
        <v>1144</v>
      </c>
    </row>
    <row r="21" spans="1:31" s="91" customFormat="1" ht="63.5" customHeight="1" x14ac:dyDescent="0.35">
      <c r="A21" s="90"/>
      <c r="B21" s="100">
        <v>20</v>
      </c>
      <c r="C21" s="101">
        <v>2022</v>
      </c>
      <c r="D21" s="102" t="s">
        <v>410</v>
      </c>
      <c r="E21" s="103">
        <v>44700.604861111111</v>
      </c>
      <c r="F21" s="103">
        <v>44708.605555555558</v>
      </c>
      <c r="G21" s="104">
        <v>44713.604861111111</v>
      </c>
      <c r="H21" s="149" t="s">
        <v>107</v>
      </c>
      <c r="I21" s="105">
        <v>0</v>
      </c>
      <c r="J21" s="105">
        <v>0</v>
      </c>
      <c r="K21" s="106">
        <v>0</v>
      </c>
      <c r="L21" s="107" t="s">
        <v>493</v>
      </c>
      <c r="M21" s="107" t="s">
        <v>39</v>
      </c>
      <c r="N21" s="107" t="s">
        <v>108</v>
      </c>
      <c r="O21" s="100" t="s">
        <v>26</v>
      </c>
      <c r="P21" s="108">
        <v>44742</v>
      </c>
      <c r="Q21" s="107" t="s">
        <v>27</v>
      </c>
      <c r="R21" s="107" t="s">
        <v>1068</v>
      </c>
      <c r="S21" s="107">
        <v>52155644</v>
      </c>
      <c r="T21" s="107" t="s">
        <v>109</v>
      </c>
      <c r="U21" s="107" t="s">
        <v>110</v>
      </c>
      <c r="V21" s="107" t="s">
        <v>30</v>
      </c>
      <c r="W21" s="107" t="s">
        <v>111</v>
      </c>
      <c r="X21" s="107" t="s">
        <v>766</v>
      </c>
      <c r="Y21" s="107"/>
      <c r="Z21" s="100">
        <f>+COUNTIF('Eventos-Tareas'!$D$22:$D$1048576,'Eventos de riesgos'!$B21)</f>
        <v>2</v>
      </c>
      <c r="AA21" s="109">
        <f>+'Eventos de riesgos'!$I21-'Eventos de riesgos'!$J21-'Eventos de riesgos'!$K21</f>
        <v>0</v>
      </c>
      <c r="AB21" s="110" t="s">
        <v>1145</v>
      </c>
      <c r="AC21" s="110" t="s">
        <v>1146</v>
      </c>
      <c r="AD21" s="110" t="s">
        <v>1147</v>
      </c>
      <c r="AE21" s="110" t="s">
        <v>1148</v>
      </c>
    </row>
    <row r="22" spans="1:31" s="91" customFormat="1" ht="63.5" customHeight="1" x14ac:dyDescent="0.35">
      <c r="A22" s="90"/>
      <c r="B22" s="100">
        <v>21</v>
      </c>
      <c r="C22" s="101">
        <v>2022</v>
      </c>
      <c r="D22" s="102" t="s">
        <v>411</v>
      </c>
      <c r="E22" s="103">
        <v>44743.009722222225</v>
      </c>
      <c r="F22" s="103">
        <v>44743.009722222225</v>
      </c>
      <c r="G22" s="104">
        <v>44749.009722222225</v>
      </c>
      <c r="H22" s="149" t="s">
        <v>112</v>
      </c>
      <c r="I22" s="105">
        <v>0</v>
      </c>
      <c r="J22" s="105">
        <v>0</v>
      </c>
      <c r="K22" s="106">
        <v>0</v>
      </c>
      <c r="L22" s="107" t="s">
        <v>493</v>
      </c>
      <c r="M22" s="107" t="s">
        <v>39</v>
      </c>
      <c r="N22" s="107" t="s">
        <v>113</v>
      </c>
      <c r="O22" s="100" t="s">
        <v>26</v>
      </c>
      <c r="P22" s="108">
        <v>44773</v>
      </c>
      <c r="Q22" s="107" t="s">
        <v>87</v>
      </c>
      <c r="R22" s="107" t="s">
        <v>1065</v>
      </c>
      <c r="S22" s="107">
        <v>1033706838</v>
      </c>
      <c r="T22" s="107" t="s">
        <v>49</v>
      </c>
      <c r="U22" s="107" t="s">
        <v>50</v>
      </c>
      <c r="V22" s="107" t="s">
        <v>30</v>
      </c>
      <c r="W22" s="107" t="s">
        <v>114</v>
      </c>
      <c r="X22" s="107" t="s">
        <v>767</v>
      </c>
      <c r="Y22" s="107"/>
      <c r="Z22" s="100">
        <f>+COUNTIF('Eventos-Tareas'!$D$22:$D$1048576,'Eventos de riesgos'!$B22)</f>
        <v>2</v>
      </c>
      <c r="AA22" s="109">
        <f>+'Eventos de riesgos'!$I22-'Eventos de riesgos'!$J22-'Eventos de riesgos'!$K22</f>
        <v>0</v>
      </c>
      <c r="AB22" s="110" t="s">
        <v>1149</v>
      </c>
      <c r="AC22" s="110" t="s">
        <v>1150</v>
      </c>
      <c r="AD22" s="110" t="s">
        <v>1151</v>
      </c>
      <c r="AE22" s="110" t="s">
        <v>1152</v>
      </c>
    </row>
    <row r="23" spans="1:31" s="91" customFormat="1" ht="63.5" customHeight="1" x14ac:dyDescent="0.35">
      <c r="A23" s="90"/>
      <c r="B23" s="100">
        <v>22</v>
      </c>
      <c r="C23" s="101">
        <v>2022</v>
      </c>
      <c r="D23" s="102" t="s">
        <v>414</v>
      </c>
      <c r="E23" s="103">
        <v>44779.34652777778</v>
      </c>
      <c r="F23" s="103">
        <v>44782.34652777778</v>
      </c>
      <c r="G23" s="104">
        <v>44781.34652777778</v>
      </c>
      <c r="H23" s="149" t="s">
        <v>115</v>
      </c>
      <c r="I23" s="105">
        <v>0</v>
      </c>
      <c r="J23" s="105">
        <v>0</v>
      </c>
      <c r="K23" s="106">
        <v>0</v>
      </c>
      <c r="L23" s="107" t="s">
        <v>33</v>
      </c>
      <c r="M23" s="107" t="s">
        <v>34</v>
      </c>
      <c r="N23" s="107" t="s">
        <v>79</v>
      </c>
      <c r="O23" s="100" t="s">
        <v>26</v>
      </c>
      <c r="P23" s="108">
        <v>44804</v>
      </c>
      <c r="Q23" s="107" t="s">
        <v>116</v>
      </c>
      <c r="R23" s="107" t="s">
        <v>55</v>
      </c>
      <c r="S23" s="107">
        <v>53166187</v>
      </c>
      <c r="T23" s="107" t="s">
        <v>117</v>
      </c>
      <c r="U23" s="107" t="s">
        <v>57</v>
      </c>
      <c r="V23" s="107" t="s">
        <v>30</v>
      </c>
      <c r="W23" s="107" t="s">
        <v>118</v>
      </c>
      <c r="X23" s="107" t="s">
        <v>768</v>
      </c>
      <c r="Y23" s="107"/>
      <c r="Z23" s="100">
        <f>+COUNTIF('Eventos-Tareas'!$D$22:$D$1048576,'Eventos de riesgos'!$B23)</f>
        <v>3</v>
      </c>
      <c r="AA23" s="109">
        <f>+'Eventos de riesgos'!$I23-'Eventos de riesgos'!$J23-'Eventos de riesgos'!$K23</f>
        <v>0</v>
      </c>
      <c r="AB23" s="110" t="s">
        <v>1153</v>
      </c>
      <c r="AC23" s="110" t="s">
        <v>1154</v>
      </c>
      <c r="AD23" s="110" t="s">
        <v>1155</v>
      </c>
      <c r="AE23" s="110" t="s">
        <v>1156</v>
      </c>
    </row>
    <row r="24" spans="1:31" s="91" customFormat="1" ht="63.5" customHeight="1" x14ac:dyDescent="0.35">
      <c r="A24" s="90"/>
      <c r="B24" s="100">
        <v>23</v>
      </c>
      <c r="C24" s="101">
        <v>2022</v>
      </c>
      <c r="D24" s="102" t="s">
        <v>414</v>
      </c>
      <c r="E24" s="103">
        <v>44785.414583333331</v>
      </c>
      <c r="F24" s="103">
        <v>44788.414583333331</v>
      </c>
      <c r="G24" s="104">
        <v>44785.414583333331</v>
      </c>
      <c r="H24" s="149" t="s">
        <v>119</v>
      </c>
      <c r="I24" s="105">
        <v>0</v>
      </c>
      <c r="J24" s="105">
        <v>0</v>
      </c>
      <c r="K24" s="106">
        <v>0</v>
      </c>
      <c r="L24" s="107" t="s">
        <v>33</v>
      </c>
      <c r="M24" s="107" t="s">
        <v>34</v>
      </c>
      <c r="N24" s="107" t="s">
        <v>79</v>
      </c>
      <c r="O24" s="100" t="s">
        <v>26</v>
      </c>
      <c r="P24" s="108">
        <v>44804</v>
      </c>
      <c r="Q24" s="107" t="s">
        <v>41</v>
      </c>
      <c r="R24" s="107" t="s">
        <v>1065</v>
      </c>
      <c r="S24" s="107">
        <v>52155644</v>
      </c>
      <c r="T24" s="107" t="s">
        <v>120</v>
      </c>
      <c r="U24" s="107" t="s">
        <v>110</v>
      </c>
      <c r="V24" s="107" t="s">
        <v>30</v>
      </c>
      <c r="W24" s="107" t="s">
        <v>121</v>
      </c>
      <c r="X24" s="107" t="s">
        <v>769</v>
      </c>
      <c r="Y24" s="107"/>
      <c r="Z24" s="100">
        <f>+COUNTIF('Eventos-Tareas'!$D$22:$D$1048576,'Eventos de riesgos'!$B24)</f>
        <v>2</v>
      </c>
      <c r="AA24" s="109">
        <f>+'Eventos de riesgos'!$I24-'Eventos de riesgos'!$J24-'Eventos de riesgos'!$K24</f>
        <v>0</v>
      </c>
      <c r="AB24" s="110" t="s">
        <v>1157</v>
      </c>
      <c r="AC24" s="110" t="s">
        <v>1158</v>
      </c>
      <c r="AD24" s="110" t="s">
        <v>1159</v>
      </c>
      <c r="AE24" s="110" t="s">
        <v>1160</v>
      </c>
    </row>
    <row r="25" spans="1:31" s="91" customFormat="1" ht="63.5" customHeight="1" x14ac:dyDescent="0.35">
      <c r="A25" s="90"/>
      <c r="B25" s="100">
        <v>24</v>
      </c>
      <c r="C25" s="101">
        <v>2022</v>
      </c>
      <c r="D25" s="102" t="s">
        <v>414</v>
      </c>
      <c r="E25" s="103">
        <v>44795.700694444444</v>
      </c>
      <c r="F25" s="103">
        <v>44796.70416666667</v>
      </c>
      <c r="G25" s="104">
        <v>44795.70416666667</v>
      </c>
      <c r="H25" s="149" t="s">
        <v>122</v>
      </c>
      <c r="I25" s="105">
        <v>0</v>
      </c>
      <c r="J25" s="105">
        <v>0</v>
      </c>
      <c r="K25" s="106">
        <v>0</v>
      </c>
      <c r="L25" s="107" t="s">
        <v>33</v>
      </c>
      <c r="M25" s="107" t="s">
        <v>34</v>
      </c>
      <c r="N25" s="107" t="s">
        <v>79</v>
      </c>
      <c r="O25" s="100" t="s">
        <v>26</v>
      </c>
      <c r="P25" s="108">
        <v>44804</v>
      </c>
      <c r="Q25" s="107" t="s">
        <v>41</v>
      </c>
      <c r="R25" s="107" t="s">
        <v>1065</v>
      </c>
      <c r="S25" s="107">
        <v>1033706838</v>
      </c>
      <c r="T25" s="107" t="s">
        <v>123</v>
      </c>
      <c r="U25" s="107" t="s">
        <v>50</v>
      </c>
      <c r="V25" s="107" t="s">
        <v>30</v>
      </c>
      <c r="W25" s="107" t="s">
        <v>124</v>
      </c>
      <c r="X25" s="107" t="s">
        <v>770</v>
      </c>
      <c r="Y25" s="107"/>
      <c r="Z25" s="100">
        <f>+COUNTIF('Eventos-Tareas'!$D$22:$D$1048576,'Eventos de riesgos'!$B25)</f>
        <v>2</v>
      </c>
      <c r="AA25" s="109">
        <f>+'Eventos de riesgos'!$I25-'Eventos de riesgos'!$J25-'Eventos de riesgos'!$K25</f>
        <v>0</v>
      </c>
      <c r="AB25" s="110" t="s">
        <v>1161</v>
      </c>
      <c r="AC25" s="110" t="s">
        <v>1162</v>
      </c>
      <c r="AD25" s="110" t="s">
        <v>1163</v>
      </c>
      <c r="AE25" s="110" t="s">
        <v>1164</v>
      </c>
    </row>
    <row r="26" spans="1:31" s="91" customFormat="1" ht="63.5" customHeight="1" x14ac:dyDescent="0.35">
      <c r="A26" s="90"/>
      <c r="B26" s="100">
        <v>25</v>
      </c>
      <c r="C26" s="101">
        <v>2022</v>
      </c>
      <c r="D26" s="102" t="s">
        <v>414</v>
      </c>
      <c r="E26" s="103">
        <v>44803.726388888892</v>
      </c>
      <c r="F26" s="103">
        <v>44807.732638888891</v>
      </c>
      <c r="G26" s="104">
        <v>44803.726388888892</v>
      </c>
      <c r="H26" s="149" t="s">
        <v>125</v>
      </c>
      <c r="I26" s="105">
        <v>0</v>
      </c>
      <c r="J26" s="105">
        <v>0</v>
      </c>
      <c r="K26" s="106">
        <v>0</v>
      </c>
      <c r="L26" s="107" t="s">
        <v>33</v>
      </c>
      <c r="M26" s="107" t="s">
        <v>34</v>
      </c>
      <c r="N26" s="107" t="s">
        <v>79</v>
      </c>
      <c r="O26" s="100" t="s">
        <v>26</v>
      </c>
      <c r="P26" s="108">
        <v>44804</v>
      </c>
      <c r="Q26" s="107" t="s">
        <v>87</v>
      </c>
      <c r="R26" s="107" t="s">
        <v>1065</v>
      </c>
      <c r="S26" s="107">
        <v>53166187</v>
      </c>
      <c r="T26" s="107" t="s">
        <v>117</v>
      </c>
      <c r="U26" s="107" t="s">
        <v>57</v>
      </c>
      <c r="V26" s="107" t="s">
        <v>30</v>
      </c>
      <c r="W26" s="107" t="s">
        <v>126</v>
      </c>
      <c r="X26" s="107" t="s">
        <v>127</v>
      </c>
      <c r="Y26" s="107"/>
      <c r="Z26" s="100">
        <f>+COUNTIF('Eventos-Tareas'!$D$22:$D$1048576,'Eventos de riesgos'!$B26)</f>
        <v>4</v>
      </c>
      <c r="AA26" s="109">
        <f>+'Eventos de riesgos'!$I26-'Eventos de riesgos'!$J26-'Eventos de riesgos'!$K26</f>
        <v>0</v>
      </c>
      <c r="AB26" s="110" t="s">
        <v>1165</v>
      </c>
      <c r="AC26" s="110" t="s">
        <v>1166</v>
      </c>
      <c r="AD26" s="110" t="s">
        <v>1167</v>
      </c>
      <c r="AE26" s="110" t="s">
        <v>1168</v>
      </c>
    </row>
    <row r="27" spans="1:31" s="91" customFormat="1" ht="63.5" customHeight="1" x14ac:dyDescent="0.35">
      <c r="A27" s="90"/>
      <c r="B27" s="100">
        <v>26</v>
      </c>
      <c r="C27" s="101">
        <v>2022</v>
      </c>
      <c r="D27" s="102" t="s">
        <v>412</v>
      </c>
      <c r="E27" s="103">
        <v>44817.412499999999</v>
      </c>
      <c r="F27" s="103">
        <v>44817.413194444445</v>
      </c>
      <c r="G27" s="104">
        <v>44817.413194444445</v>
      </c>
      <c r="H27" s="149" t="s">
        <v>128</v>
      </c>
      <c r="I27" s="105">
        <v>0</v>
      </c>
      <c r="J27" s="105">
        <v>0</v>
      </c>
      <c r="K27" s="106">
        <v>0</v>
      </c>
      <c r="L27" s="107" t="s">
        <v>33</v>
      </c>
      <c r="M27" s="107" t="s">
        <v>34</v>
      </c>
      <c r="N27" s="107" t="s">
        <v>79</v>
      </c>
      <c r="O27" s="100" t="s">
        <v>26</v>
      </c>
      <c r="P27" s="108">
        <v>44834</v>
      </c>
      <c r="Q27" s="107" t="s">
        <v>41</v>
      </c>
      <c r="R27" s="107" t="s">
        <v>1069</v>
      </c>
      <c r="S27" s="107">
        <v>53166187</v>
      </c>
      <c r="T27" s="107" t="s">
        <v>117</v>
      </c>
      <c r="U27" s="107" t="s">
        <v>57</v>
      </c>
      <c r="V27" s="107" t="s">
        <v>30</v>
      </c>
      <c r="W27" s="107" t="s">
        <v>129</v>
      </c>
      <c r="X27" s="107" t="s">
        <v>771</v>
      </c>
      <c r="Y27" s="107"/>
      <c r="Z27" s="100">
        <f>+COUNTIF('Eventos-Tareas'!$D$22:$D$1048576,'Eventos de riesgos'!$B27)</f>
        <v>2</v>
      </c>
      <c r="AA27" s="109">
        <f>+'Eventos de riesgos'!$I27-'Eventos de riesgos'!$J27-'Eventos de riesgos'!$K27</f>
        <v>0</v>
      </c>
      <c r="AB27" s="110" t="s">
        <v>1169</v>
      </c>
      <c r="AC27" s="110" t="s">
        <v>1170</v>
      </c>
      <c r="AD27" s="110" t="s">
        <v>1171</v>
      </c>
      <c r="AE27" s="110" t="s">
        <v>1172</v>
      </c>
    </row>
    <row r="28" spans="1:31" s="91" customFormat="1" ht="63.5" customHeight="1" x14ac:dyDescent="0.35">
      <c r="A28" s="90"/>
      <c r="B28" s="100">
        <v>27</v>
      </c>
      <c r="C28" s="101">
        <v>2022</v>
      </c>
      <c r="D28" s="102" t="s">
        <v>414</v>
      </c>
      <c r="E28" s="103">
        <v>44784.424305555556</v>
      </c>
      <c r="F28" s="103">
        <v>44841.424305555556</v>
      </c>
      <c r="G28" s="104">
        <v>44784.416666666664</v>
      </c>
      <c r="H28" s="149" t="s">
        <v>130</v>
      </c>
      <c r="I28" s="105">
        <v>38000000</v>
      </c>
      <c r="J28" s="105">
        <v>15000000</v>
      </c>
      <c r="K28" s="106">
        <v>0</v>
      </c>
      <c r="L28" s="107" t="s">
        <v>72</v>
      </c>
      <c r="M28" s="107" t="s">
        <v>435</v>
      </c>
      <c r="N28" s="107" t="s">
        <v>436</v>
      </c>
      <c r="O28" s="100" t="s">
        <v>26</v>
      </c>
      <c r="P28" s="108">
        <v>44804</v>
      </c>
      <c r="Q28" s="107" t="s">
        <v>66</v>
      </c>
      <c r="R28" s="107" t="s">
        <v>1065</v>
      </c>
      <c r="S28" s="107">
        <v>1016072548</v>
      </c>
      <c r="T28" s="107" t="s">
        <v>131</v>
      </c>
      <c r="U28" s="107" t="s">
        <v>132</v>
      </c>
      <c r="V28" s="107" t="s">
        <v>30</v>
      </c>
      <c r="W28" s="107" t="s">
        <v>133</v>
      </c>
      <c r="X28" s="107" t="s">
        <v>772</v>
      </c>
      <c r="Y28" s="107"/>
      <c r="Z28" s="100">
        <f>+COUNTIF('Eventos-Tareas'!$D$22:$D$1048576,'Eventos de riesgos'!$B28)</f>
        <v>1</v>
      </c>
      <c r="AA28" s="109">
        <f>+'Eventos de riesgos'!$I28-'Eventos de riesgos'!$J28-'Eventos de riesgos'!$K28</f>
        <v>23000000</v>
      </c>
      <c r="AB28" s="110" t="s">
        <v>1173</v>
      </c>
      <c r="AC28" s="110" t="s">
        <v>1174</v>
      </c>
      <c r="AD28" s="110" t="s">
        <v>1175</v>
      </c>
      <c r="AE28" s="110" t="s">
        <v>1176</v>
      </c>
    </row>
    <row r="29" spans="1:31" s="91" customFormat="1" ht="63.5" customHeight="1" x14ac:dyDescent="0.35">
      <c r="A29" s="90"/>
      <c r="B29" s="100">
        <v>28</v>
      </c>
      <c r="C29" s="101">
        <v>2022</v>
      </c>
      <c r="D29" s="102" t="s">
        <v>404</v>
      </c>
      <c r="E29" s="103">
        <v>44853.404861111114</v>
      </c>
      <c r="F29" s="103">
        <v>44853.404861111114</v>
      </c>
      <c r="G29" s="104">
        <v>44853.404861111114</v>
      </c>
      <c r="H29" s="149" t="s">
        <v>134</v>
      </c>
      <c r="I29" s="105">
        <v>0</v>
      </c>
      <c r="J29" s="105">
        <v>0</v>
      </c>
      <c r="K29" s="106">
        <v>0</v>
      </c>
      <c r="L29" s="107" t="s">
        <v>33</v>
      </c>
      <c r="M29" s="107" t="s">
        <v>34</v>
      </c>
      <c r="N29" s="107" t="s">
        <v>35</v>
      </c>
      <c r="O29" s="100" t="s">
        <v>26</v>
      </c>
      <c r="P29" s="108">
        <v>44865</v>
      </c>
      <c r="Q29" s="107" t="s">
        <v>1065</v>
      </c>
      <c r="R29" s="107" t="s">
        <v>1065</v>
      </c>
      <c r="S29" s="107">
        <v>1033706838</v>
      </c>
      <c r="T29" s="107" t="s">
        <v>49</v>
      </c>
      <c r="U29" s="107" t="s">
        <v>50</v>
      </c>
      <c r="V29" s="107" t="s">
        <v>30</v>
      </c>
      <c r="W29" s="107" t="s">
        <v>135</v>
      </c>
      <c r="X29" s="107" t="s">
        <v>774</v>
      </c>
      <c r="Y29" s="107"/>
      <c r="Z29" s="100">
        <f>+COUNTIF('Eventos-Tareas'!$D$22:$D$1048576,'Eventos de riesgos'!$B29)</f>
        <v>3</v>
      </c>
      <c r="AA29" s="109">
        <f>+'Eventos de riesgos'!$I29-'Eventos de riesgos'!$J29-'Eventos de riesgos'!$K29</f>
        <v>0</v>
      </c>
      <c r="AB29" s="110" t="s">
        <v>1177</v>
      </c>
      <c r="AC29" s="110" t="s">
        <v>1178</v>
      </c>
      <c r="AD29" s="110" t="s">
        <v>1179</v>
      </c>
      <c r="AE29" s="110" t="s">
        <v>1180</v>
      </c>
    </row>
    <row r="30" spans="1:31" s="91" customFormat="1" ht="63.5" customHeight="1" x14ac:dyDescent="0.35">
      <c r="A30" s="90"/>
      <c r="B30" s="100">
        <v>29</v>
      </c>
      <c r="C30" s="101">
        <v>2022</v>
      </c>
      <c r="D30" s="102" t="s">
        <v>404</v>
      </c>
      <c r="E30" s="103">
        <v>44859.356944444444</v>
      </c>
      <c r="F30" s="103">
        <v>44859.356944444444</v>
      </c>
      <c r="G30" s="104">
        <v>44859.356944444444</v>
      </c>
      <c r="H30" s="149" t="s">
        <v>136</v>
      </c>
      <c r="I30" s="105">
        <v>24380</v>
      </c>
      <c r="J30" s="105">
        <v>0</v>
      </c>
      <c r="K30" s="106">
        <v>0</v>
      </c>
      <c r="L30" s="107" t="s">
        <v>493</v>
      </c>
      <c r="M30" s="107" t="s">
        <v>39</v>
      </c>
      <c r="N30" s="107" t="s">
        <v>40</v>
      </c>
      <c r="O30" s="100" t="s">
        <v>26</v>
      </c>
      <c r="P30" s="108">
        <v>44865</v>
      </c>
      <c r="Q30" s="107" t="s">
        <v>1065</v>
      </c>
      <c r="R30" s="107" t="s">
        <v>1070</v>
      </c>
      <c r="S30" s="107">
        <v>53166187</v>
      </c>
      <c r="T30" s="107" t="s">
        <v>117</v>
      </c>
      <c r="U30" s="107" t="s">
        <v>57</v>
      </c>
      <c r="V30" s="107" t="s">
        <v>30</v>
      </c>
      <c r="W30" s="107" t="s">
        <v>137</v>
      </c>
      <c r="X30" s="107" t="s">
        <v>773</v>
      </c>
      <c r="Y30" s="107"/>
      <c r="Z30" s="100">
        <f>+COUNTIF('Eventos-Tareas'!$D$22:$D$1048576,'Eventos de riesgos'!$B30)</f>
        <v>1</v>
      </c>
      <c r="AA30" s="109">
        <f>+'Eventos de riesgos'!$I30-'Eventos de riesgos'!$J30-'Eventos de riesgos'!$K30</f>
        <v>24380</v>
      </c>
      <c r="AB30" s="110" t="s">
        <v>1181</v>
      </c>
      <c r="AC30" s="110" t="s">
        <v>1182</v>
      </c>
      <c r="AD30" s="110" t="s">
        <v>1183</v>
      </c>
      <c r="AE30" s="110" t="s">
        <v>1184</v>
      </c>
    </row>
    <row r="31" spans="1:31" s="91" customFormat="1" ht="63.5" customHeight="1" x14ac:dyDescent="0.35">
      <c r="A31" s="90"/>
      <c r="B31" s="100">
        <v>30</v>
      </c>
      <c r="C31" s="101">
        <v>2022</v>
      </c>
      <c r="D31" s="102" t="s">
        <v>404</v>
      </c>
      <c r="E31" s="103">
        <v>44861.479861111111</v>
      </c>
      <c r="F31" s="103">
        <v>44861.479861111111</v>
      </c>
      <c r="G31" s="104">
        <v>44861.479861111111</v>
      </c>
      <c r="H31" s="149" t="s">
        <v>138</v>
      </c>
      <c r="I31" s="105">
        <v>0</v>
      </c>
      <c r="J31" s="105">
        <v>0</v>
      </c>
      <c r="K31" s="106">
        <v>0</v>
      </c>
      <c r="L31" s="107" t="s">
        <v>33</v>
      </c>
      <c r="M31" s="107" t="s">
        <v>34</v>
      </c>
      <c r="N31" s="107" t="s">
        <v>79</v>
      </c>
      <c r="O31" s="100" t="s">
        <v>26</v>
      </c>
      <c r="P31" s="108">
        <v>44865</v>
      </c>
      <c r="Q31" s="107" t="s">
        <v>41</v>
      </c>
      <c r="R31" s="107" t="s">
        <v>1069</v>
      </c>
      <c r="S31" s="107">
        <v>53166187</v>
      </c>
      <c r="T31" s="107" t="s">
        <v>117</v>
      </c>
      <c r="U31" s="107" t="s">
        <v>57</v>
      </c>
      <c r="V31" s="107" t="s">
        <v>30</v>
      </c>
      <c r="W31" s="107" t="s">
        <v>139</v>
      </c>
      <c r="X31" s="107" t="s">
        <v>771</v>
      </c>
      <c r="Y31" s="107"/>
      <c r="Z31" s="100">
        <f>+COUNTIF('Eventos-Tareas'!$D$22:$D$1048576,'Eventos de riesgos'!$B31)</f>
        <v>2</v>
      </c>
      <c r="AA31" s="109">
        <f>+'Eventos de riesgos'!$I31-'Eventos de riesgos'!$J31-'Eventos de riesgos'!$K31</f>
        <v>0</v>
      </c>
      <c r="AB31" s="110" t="s">
        <v>1185</v>
      </c>
      <c r="AC31" s="110" t="s">
        <v>1186</v>
      </c>
      <c r="AD31" s="110" t="s">
        <v>1187</v>
      </c>
      <c r="AE31" s="110" t="s">
        <v>1188</v>
      </c>
    </row>
    <row r="32" spans="1:31" s="91" customFormat="1" ht="63.5" customHeight="1" x14ac:dyDescent="0.35">
      <c r="A32" s="90"/>
      <c r="B32" s="100">
        <v>31</v>
      </c>
      <c r="C32" s="101">
        <v>2022</v>
      </c>
      <c r="D32" s="102" t="s">
        <v>413</v>
      </c>
      <c r="E32" s="103">
        <v>44893.53402777778</v>
      </c>
      <c r="F32" s="103">
        <v>44893.53402777778</v>
      </c>
      <c r="G32" s="104">
        <v>44895.53402777778</v>
      </c>
      <c r="H32" s="149" t="s">
        <v>140</v>
      </c>
      <c r="I32" s="105">
        <v>1143000</v>
      </c>
      <c r="J32" s="105">
        <v>0</v>
      </c>
      <c r="K32" s="106">
        <v>0</v>
      </c>
      <c r="L32" s="107" t="s">
        <v>72</v>
      </c>
      <c r="M32" s="107" t="s">
        <v>435</v>
      </c>
      <c r="N32" s="107" t="s">
        <v>436</v>
      </c>
      <c r="O32" s="100" t="s">
        <v>26</v>
      </c>
      <c r="P32" s="108">
        <v>44895</v>
      </c>
      <c r="Q32" s="107" t="s">
        <v>27</v>
      </c>
      <c r="R32" s="107" t="s">
        <v>1069</v>
      </c>
      <c r="S32" s="107">
        <v>1018433978</v>
      </c>
      <c r="T32" s="107" t="s">
        <v>143</v>
      </c>
      <c r="U32" s="107" t="s">
        <v>29</v>
      </c>
      <c r="V32" s="107" t="s">
        <v>30</v>
      </c>
      <c r="W32" s="107"/>
      <c r="X32" s="107" t="s">
        <v>772</v>
      </c>
      <c r="Y32" s="107"/>
      <c r="Z32" s="100">
        <f>+COUNTIF('Eventos-Tareas'!$D$22:$D$1048576,'Eventos de riesgos'!$B32)</f>
        <v>2</v>
      </c>
      <c r="AA32" s="109">
        <f>+'Eventos de riesgos'!$I32-'Eventos de riesgos'!$J32-'Eventos de riesgos'!$K32</f>
        <v>1143000</v>
      </c>
      <c r="AB32" s="110" t="s">
        <v>1189</v>
      </c>
      <c r="AC32" s="110" t="s">
        <v>1190</v>
      </c>
      <c r="AD32" s="110" t="s">
        <v>1191</v>
      </c>
      <c r="AE32" s="110" t="s">
        <v>1192</v>
      </c>
    </row>
    <row r="33" spans="1:31" s="91" customFormat="1" ht="63.5" customHeight="1" x14ac:dyDescent="0.35">
      <c r="A33" s="90"/>
      <c r="B33" s="100">
        <v>32</v>
      </c>
      <c r="C33" s="101">
        <v>2022</v>
      </c>
      <c r="D33" s="102" t="s">
        <v>413</v>
      </c>
      <c r="E33" s="103">
        <v>44893.517361111109</v>
      </c>
      <c r="F33" s="103">
        <v>44894.518055555556</v>
      </c>
      <c r="G33" s="104">
        <v>44894.518055555556</v>
      </c>
      <c r="H33" s="149" t="s">
        <v>144</v>
      </c>
      <c r="I33" s="105">
        <v>4000000</v>
      </c>
      <c r="J33" s="105">
        <v>0</v>
      </c>
      <c r="K33" s="106">
        <v>0</v>
      </c>
      <c r="L33" s="107" t="s">
        <v>45</v>
      </c>
      <c r="M33" s="107" t="s">
        <v>46</v>
      </c>
      <c r="N33" s="107" t="s">
        <v>60</v>
      </c>
      <c r="O33" s="100" t="s">
        <v>26</v>
      </c>
      <c r="P33" s="108">
        <v>44895</v>
      </c>
      <c r="Q33" s="107" t="s">
        <v>27</v>
      </c>
      <c r="R33" s="107" t="s">
        <v>55</v>
      </c>
      <c r="S33" s="107">
        <v>1024558299</v>
      </c>
      <c r="T33" s="107" t="s">
        <v>145</v>
      </c>
      <c r="U33" s="107" t="s">
        <v>146</v>
      </c>
      <c r="V33" s="107" t="s">
        <v>30</v>
      </c>
      <c r="W33" s="107"/>
      <c r="X33" s="107" t="s">
        <v>775</v>
      </c>
      <c r="Y33" s="107"/>
      <c r="Z33" s="100">
        <f>+COUNTIF('Eventos-Tareas'!$D$22:$D$1048576,'Eventos de riesgos'!$B33)</f>
        <v>2</v>
      </c>
      <c r="AA33" s="109">
        <f>+'Eventos de riesgos'!$I33-'Eventos de riesgos'!$J33-'Eventos de riesgos'!$K33</f>
        <v>4000000</v>
      </c>
      <c r="AB33" s="110" t="s">
        <v>1193</v>
      </c>
      <c r="AC33" s="110" t="s">
        <v>1194</v>
      </c>
      <c r="AD33" s="110" t="s">
        <v>1195</v>
      </c>
      <c r="AE33" s="110" t="s">
        <v>1196</v>
      </c>
    </row>
    <row r="34" spans="1:31" s="91" customFormat="1" ht="63.5" customHeight="1" x14ac:dyDescent="0.35">
      <c r="A34" s="90"/>
      <c r="B34" s="100">
        <v>33</v>
      </c>
      <c r="C34" s="101">
        <v>2022</v>
      </c>
      <c r="D34" s="102" t="s">
        <v>413</v>
      </c>
      <c r="E34" s="103">
        <v>44697.847222222219</v>
      </c>
      <c r="F34" s="103">
        <v>45133.847222222219</v>
      </c>
      <c r="G34" s="104">
        <v>44895.847222222219</v>
      </c>
      <c r="H34" s="149" t="s">
        <v>147</v>
      </c>
      <c r="I34" s="105">
        <v>23735566</v>
      </c>
      <c r="J34" s="105">
        <v>0</v>
      </c>
      <c r="K34" s="106">
        <v>0</v>
      </c>
      <c r="L34" s="107" t="s">
        <v>493</v>
      </c>
      <c r="M34" s="107" t="s">
        <v>700</v>
      </c>
      <c r="N34" s="107" t="s">
        <v>148</v>
      </c>
      <c r="O34" s="100" t="s">
        <v>26</v>
      </c>
      <c r="P34" s="108">
        <v>44895</v>
      </c>
      <c r="Q34" s="107" t="s">
        <v>66</v>
      </c>
      <c r="R34" s="107" t="s">
        <v>1065</v>
      </c>
      <c r="S34" s="107">
        <v>1016072548</v>
      </c>
      <c r="T34" s="107" t="s">
        <v>131</v>
      </c>
      <c r="U34" s="107" t="s">
        <v>132</v>
      </c>
      <c r="V34" s="107" t="s">
        <v>30</v>
      </c>
      <c r="W34" s="107" t="s">
        <v>149</v>
      </c>
      <c r="X34" s="107" t="s">
        <v>776</v>
      </c>
      <c r="Y34" s="107"/>
      <c r="Z34" s="100">
        <f>+COUNTIF('Eventos-Tareas'!$D$22:$D$1048576,'Eventos de riesgos'!$B34)</f>
        <v>1</v>
      </c>
      <c r="AA34" s="109">
        <f>+'Eventos de riesgos'!$I34-'Eventos de riesgos'!$J34-'Eventos de riesgos'!$K34</f>
        <v>23735566</v>
      </c>
      <c r="AB34" s="110" t="s">
        <v>1197</v>
      </c>
      <c r="AC34" s="110" t="s">
        <v>1198</v>
      </c>
      <c r="AD34" s="110" t="s">
        <v>1199</v>
      </c>
      <c r="AE34" s="110" t="s">
        <v>1200</v>
      </c>
    </row>
    <row r="35" spans="1:31" s="91" customFormat="1" ht="63.5" customHeight="1" x14ac:dyDescent="0.35">
      <c r="A35" s="90"/>
      <c r="B35" s="100">
        <v>34</v>
      </c>
      <c r="C35" s="101">
        <v>2022</v>
      </c>
      <c r="D35" s="102" t="s">
        <v>403</v>
      </c>
      <c r="E35" s="103">
        <v>44887.428472222222</v>
      </c>
      <c r="F35" s="103">
        <v>44946.428472222222</v>
      </c>
      <c r="G35" s="104">
        <v>44908.428472222222</v>
      </c>
      <c r="H35" s="149" t="s">
        <v>150</v>
      </c>
      <c r="I35" s="105">
        <v>0</v>
      </c>
      <c r="J35" s="105">
        <v>0</v>
      </c>
      <c r="K35" s="106">
        <v>0</v>
      </c>
      <c r="L35" s="107" t="s">
        <v>493</v>
      </c>
      <c r="M35" s="107" t="s">
        <v>39</v>
      </c>
      <c r="N35" s="107" t="s">
        <v>151</v>
      </c>
      <c r="O35" s="100" t="s">
        <v>26</v>
      </c>
      <c r="P35" s="108">
        <v>44926</v>
      </c>
      <c r="Q35" s="107" t="s">
        <v>1065</v>
      </c>
      <c r="R35" s="107" t="s">
        <v>1065</v>
      </c>
      <c r="S35" s="107">
        <v>1033706838</v>
      </c>
      <c r="T35" s="107" t="s">
        <v>49</v>
      </c>
      <c r="U35" s="107" t="s">
        <v>50</v>
      </c>
      <c r="V35" s="107" t="s">
        <v>30</v>
      </c>
      <c r="W35" s="107" t="s">
        <v>152</v>
      </c>
      <c r="X35" s="107" t="s">
        <v>777</v>
      </c>
      <c r="Y35" s="107"/>
      <c r="Z35" s="100">
        <f>+COUNTIF('Eventos-Tareas'!$D$22:$D$1048576,'Eventos de riesgos'!$B35)</f>
        <v>2</v>
      </c>
      <c r="AA35" s="109">
        <f>+'Eventos de riesgos'!$I35-'Eventos de riesgos'!$J35-'Eventos de riesgos'!$K35</f>
        <v>0</v>
      </c>
      <c r="AB35" s="110" t="s">
        <v>1201</v>
      </c>
      <c r="AC35" s="110" t="s">
        <v>1202</v>
      </c>
      <c r="AD35" s="110" t="s">
        <v>1203</v>
      </c>
      <c r="AE35" s="110" t="s">
        <v>1204</v>
      </c>
    </row>
    <row r="36" spans="1:31" s="91" customFormat="1" ht="63.5" customHeight="1" x14ac:dyDescent="0.35">
      <c r="A36" s="90"/>
      <c r="B36" s="100">
        <v>35</v>
      </c>
      <c r="C36" s="101">
        <v>2023</v>
      </c>
      <c r="D36" s="102" t="s">
        <v>405</v>
      </c>
      <c r="E36" s="103">
        <v>44950.474999999999</v>
      </c>
      <c r="F36" s="103">
        <v>44950.474999999999</v>
      </c>
      <c r="G36" s="104">
        <v>44950.474999999999</v>
      </c>
      <c r="H36" s="149" t="s">
        <v>153</v>
      </c>
      <c r="I36" s="105">
        <v>0</v>
      </c>
      <c r="J36" s="105">
        <v>0</v>
      </c>
      <c r="K36" s="106">
        <v>0</v>
      </c>
      <c r="L36" s="107" t="s">
        <v>33</v>
      </c>
      <c r="M36" s="107" t="s">
        <v>34</v>
      </c>
      <c r="N36" s="107" t="s">
        <v>54</v>
      </c>
      <c r="O36" s="100" t="s">
        <v>26</v>
      </c>
      <c r="P36" s="108">
        <v>44957</v>
      </c>
      <c r="Q36" s="107" t="s">
        <v>1065</v>
      </c>
      <c r="R36" s="107" t="s">
        <v>55</v>
      </c>
      <c r="S36" s="107">
        <v>88217241</v>
      </c>
      <c r="T36" s="107" t="s">
        <v>154</v>
      </c>
      <c r="U36" s="107" t="s">
        <v>155</v>
      </c>
      <c r="V36" s="107" t="s">
        <v>30</v>
      </c>
      <c r="W36" s="107" t="s">
        <v>611</v>
      </c>
      <c r="X36" s="107" t="s">
        <v>778</v>
      </c>
      <c r="Y36" s="107"/>
      <c r="Z36" s="100">
        <f>+COUNTIF('Eventos-Tareas'!$D$22:$D$1048576,'Eventos de riesgos'!$B36)</f>
        <v>2</v>
      </c>
      <c r="AA36" s="109">
        <f>+'Eventos de riesgos'!$I36-'Eventos de riesgos'!$J36-'Eventos de riesgos'!$K36</f>
        <v>0</v>
      </c>
      <c r="AB36" s="110" t="s">
        <v>1205</v>
      </c>
      <c r="AC36" s="110" t="s">
        <v>1206</v>
      </c>
      <c r="AD36" s="110" t="s">
        <v>1207</v>
      </c>
      <c r="AE36" s="110" t="s">
        <v>1208</v>
      </c>
    </row>
    <row r="37" spans="1:31" s="91" customFormat="1" ht="63.5" customHeight="1" x14ac:dyDescent="0.35">
      <c r="A37" s="90"/>
      <c r="B37" s="100">
        <v>36</v>
      </c>
      <c r="C37" s="101">
        <v>2023</v>
      </c>
      <c r="D37" s="102" t="s">
        <v>406</v>
      </c>
      <c r="E37" s="103">
        <v>44941.689583333333</v>
      </c>
      <c r="F37" s="103">
        <v>44956.691666666666</v>
      </c>
      <c r="G37" s="104">
        <v>44958.69027777778</v>
      </c>
      <c r="H37" s="149" t="s">
        <v>422</v>
      </c>
      <c r="I37" s="105">
        <v>1450000</v>
      </c>
      <c r="J37" s="105">
        <v>0</v>
      </c>
      <c r="K37" s="106">
        <v>0</v>
      </c>
      <c r="L37" s="107" t="s">
        <v>45</v>
      </c>
      <c r="M37" s="107" t="s">
        <v>46</v>
      </c>
      <c r="N37" s="107" t="s">
        <v>60</v>
      </c>
      <c r="O37" s="100" t="s">
        <v>26</v>
      </c>
      <c r="P37" s="108">
        <v>44985</v>
      </c>
      <c r="Q37" s="107" t="s">
        <v>27</v>
      </c>
      <c r="R37" s="107" t="s">
        <v>55</v>
      </c>
      <c r="S37" s="107">
        <v>53166187</v>
      </c>
      <c r="T37" s="107" t="s">
        <v>156</v>
      </c>
      <c r="U37" s="107" t="s">
        <v>57</v>
      </c>
      <c r="V37" s="107" t="s">
        <v>30</v>
      </c>
      <c r="W37" s="107" t="s">
        <v>157</v>
      </c>
      <c r="X37" s="107" t="s">
        <v>775</v>
      </c>
      <c r="Y37" s="107"/>
      <c r="Z37" s="100">
        <f>+COUNTIF('Eventos-Tareas'!$D$22:$D$1048576,'Eventos de riesgos'!$B37)</f>
        <v>4</v>
      </c>
      <c r="AA37" s="109">
        <f>+'Eventos de riesgos'!$I37-'Eventos de riesgos'!$J37-'Eventos de riesgos'!$K37</f>
        <v>1450000</v>
      </c>
      <c r="AB37" s="110" t="s">
        <v>1209</v>
      </c>
      <c r="AC37" s="110" t="s">
        <v>1210</v>
      </c>
      <c r="AD37" s="110" t="s">
        <v>1211</v>
      </c>
      <c r="AE37" s="110" t="s">
        <v>1212</v>
      </c>
    </row>
    <row r="38" spans="1:31" s="91" customFormat="1" ht="63.5" customHeight="1" x14ac:dyDescent="0.35">
      <c r="A38" s="90"/>
      <c r="B38" s="100">
        <v>37</v>
      </c>
      <c r="C38" s="101">
        <v>2023</v>
      </c>
      <c r="D38" s="102" t="s">
        <v>406</v>
      </c>
      <c r="E38" s="103">
        <v>44977.479166666664</v>
      </c>
      <c r="F38" s="103">
        <v>44977.479166666664</v>
      </c>
      <c r="G38" s="104">
        <v>44977.479861111111</v>
      </c>
      <c r="H38" s="149" t="s">
        <v>158</v>
      </c>
      <c r="I38" s="105">
        <v>6491704</v>
      </c>
      <c r="J38" s="105">
        <v>0</v>
      </c>
      <c r="K38" s="106">
        <v>0</v>
      </c>
      <c r="L38" s="107" t="s">
        <v>493</v>
      </c>
      <c r="M38" s="107" t="s">
        <v>39</v>
      </c>
      <c r="N38" s="107" t="s">
        <v>108</v>
      </c>
      <c r="O38" s="100" t="s">
        <v>26</v>
      </c>
      <c r="P38" s="108">
        <v>44985.479861111111</v>
      </c>
      <c r="Q38" s="107" t="s">
        <v>1075</v>
      </c>
      <c r="R38" s="107" t="s">
        <v>55</v>
      </c>
      <c r="S38" s="107">
        <v>1033706838</v>
      </c>
      <c r="T38" s="107" t="s">
        <v>123</v>
      </c>
      <c r="U38" s="107" t="s">
        <v>50</v>
      </c>
      <c r="V38" s="107" t="s">
        <v>30</v>
      </c>
      <c r="W38" s="107" t="s">
        <v>159</v>
      </c>
      <c r="X38" s="107" t="s">
        <v>160</v>
      </c>
      <c r="Y38" s="107"/>
      <c r="Z38" s="100">
        <f>+COUNTIF('Eventos-Tareas'!$D$22:$D$1048576,'Eventos de riesgos'!$B38)</f>
        <v>7</v>
      </c>
      <c r="AA38" s="109">
        <f>+'Eventos de riesgos'!$I38-'Eventos de riesgos'!$J38-'Eventos de riesgos'!$K38</f>
        <v>6491704</v>
      </c>
      <c r="AB38" s="110" t="s">
        <v>1213</v>
      </c>
      <c r="AC38" s="110" t="s">
        <v>1214</v>
      </c>
      <c r="AD38" s="110" t="s">
        <v>1215</v>
      </c>
      <c r="AE38" s="110" t="s">
        <v>1216</v>
      </c>
    </row>
    <row r="39" spans="1:31" s="91" customFormat="1" ht="63.5" customHeight="1" x14ac:dyDescent="0.35">
      <c r="A39" s="90"/>
      <c r="B39" s="100">
        <v>38</v>
      </c>
      <c r="C39" s="101">
        <v>2023</v>
      </c>
      <c r="D39" s="102" t="s">
        <v>406</v>
      </c>
      <c r="E39" s="103">
        <v>44984.477777777778</v>
      </c>
      <c r="F39" s="103">
        <v>44984.477777777778</v>
      </c>
      <c r="G39" s="104">
        <v>44984.477777777778</v>
      </c>
      <c r="H39" s="149" t="s">
        <v>161</v>
      </c>
      <c r="I39" s="105">
        <v>7067000</v>
      </c>
      <c r="J39" s="105">
        <v>5000000</v>
      </c>
      <c r="K39" s="106">
        <v>0</v>
      </c>
      <c r="L39" s="107" t="s">
        <v>45</v>
      </c>
      <c r="M39" s="107" t="s">
        <v>46</v>
      </c>
      <c r="N39" s="107" t="s">
        <v>60</v>
      </c>
      <c r="O39" s="100" t="s">
        <v>26</v>
      </c>
      <c r="P39" s="108">
        <v>44985.486111111109</v>
      </c>
      <c r="Q39" s="107" t="s">
        <v>27</v>
      </c>
      <c r="R39" s="107" t="s">
        <v>1069</v>
      </c>
      <c r="S39" s="107">
        <v>1018433978</v>
      </c>
      <c r="T39" s="107" t="s">
        <v>163</v>
      </c>
      <c r="U39" s="107" t="s">
        <v>29</v>
      </c>
      <c r="V39" s="107" t="s">
        <v>30</v>
      </c>
      <c r="W39" s="107" t="s">
        <v>164</v>
      </c>
      <c r="X39" s="107" t="s">
        <v>775</v>
      </c>
      <c r="Y39" s="107"/>
      <c r="Z39" s="100">
        <f>+COUNTIF('Eventos-Tareas'!$D$22:$D$1048576,'Eventos de riesgos'!$B39)</f>
        <v>8</v>
      </c>
      <c r="AA39" s="109">
        <f>+'Eventos de riesgos'!$I39-'Eventos de riesgos'!$J39-'Eventos de riesgos'!$K39</f>
        <v>2067000</v>
      </c>
      <c r="AB39" s="110" t="s">
        <v>1217</v>
      </c>
      <c r="AC39" s="110" t="s">
        <v>1218</v>
      </c>
      <c r="AD39" s="110" t="s">
        <v>1219</v>
      </c>
      <c r="AE39" s="110" t="s">
        <v>1220</v>
      </c>
    </row>
    <row r="40" spans="1:31" s="91" customFormat="1" ht="63.5" customHeight="1" x14ac:dyDescent="0.35">
      <c r="A40" s="90"/>
      <c r="B40" s="100">
        <v>39</v>
      </c>
      <c r="C40" s="101">
        <v>2023</v>
      </c>
      <c r="D40" s="102" t="s">
        <v>407</v>
      </c>
      <c r="E40" s="103">
        <v>44989.557638888888</v>
      </c>
      <c r="F40" s="103">
        <v>44991.55972222222</v>
      </c>
      <c r="G40" s="104">
        <v>44989.559027777781</v>
      </c>
      <c r="H40" s="149" t="s">
        <v>165</v>
      </c>
      <c r="I40" s="105">
        <v>7800000</v>
      </c>
      <c r="J40" s="105">
        <v>0</v>
      </c>
      <c r="K40" s="106">
        <v>0</v>
      </c>
      <c r="L40" s="107" t="s">
        <v>45</v>
      </c>
      <c r="M40" s="107" t="s">
        <v>46</v>
      </c>
      <c r="N40" s="107" t="s">
        <v>60</v>
      </c>
      <c r="O40" s="100" t="s">
        <v>26</v>
      </c>
      <c r="P40" s="108">
        <v>45016.567361111112</v>
      </c>
      <c r="Q40" s="107" t="s">
        <v>27</v>
      </c>
      <c r="R40" s="107" t="s">
        <v>1068</v>
      </c>
      <c r="S40" s="107">
        <v>1018433978</v>
      </c>
      <c r="T40" s="107" t="s">
        <v>166</v>
      </c>
      <c r="U40" s="107" t="s">
        <v>29</v>
      </c>
      <c r="V40" s="107" t="s">
        <v>30</v>
      </c>
      <c r="W40" s="107" t="s">
        <v>167</v>
      </c>
      <c r="X40" s="107" t="s">
        <v>775</v>
      </c>
      <c r="Y40" s="107"/>
      <c r="Z40" s="100">
        <f>+COUNTIF('Eventos-Tareas'!$D$22:$D$1048576,'Eventos de riesgos'!$B40)</f>
        <v>3</v>
      </c>
      <c r="AA40" s="109">
        <f>+'Eventos de riesgos'!$I40-'Eventos de riesgos'!$J40-'Eventos de riesgos'!$K40</f>
        <v>7800000</v>
      </c>
      <c r="AB40" s="110" t="s">
        <v>1221</v>
      </c>
      <c r="AC40" s="110" t="s">
        <v>1222</v>
      </c>
      <c r="AD40" s="110" t="s">
        <v>1223</v>
      </c>
      <c r="AE40" s="110" t="s">
        <v>1224</v>
      </c>
    </row>
    <row r="41" spans="1:31" s="91" customFormat="1" ht="63.5" customHeight="1" x14ac:dyDescent="0.35">
      <c r="A41" s="90"/>
      <c r="B41" s="100">
        <v>40</v>
      </c>
      <c r="C41" s="101">
        <v>2023</v>
      </c>
      <c r="D41" s="102" t="s">
        <v>407</v>
      </c>
      <c r="E41" s="103">
        <v>45006.831944444442</v>
      </c>
      <c r="F41" s="103">
        <v>45006.831944444442</v>
      </c>
      <c r="G41" s="104">
        <v>45010.831944444442</v>
      </c>
      <c r="H41" s="149" t="s">
        <v>168</v>
      </c>
      <c r="I41" s="105">
        <v>0</v>
      </c>
      <c r="J41" s="105">
        <v>0</v>
      </c>
      <c r="K41" s="106">
        <v>0</v>
      </c>
      <c r="L41" s="107" t="s">
        <v>141</v>
      </c>
      <c r="M41" s="107" t="s">
        <v>169</v>
      </c>
      <c r="N41" s="107" t="s">
        <v>170</v>
      </c>
      <c r="O41" s="100" t="s">
        <v>26</v>
      </c>
      <c r="P41" s="108">
        <v>45016.832638888889</v>
      </c>
      <c r="Q41" s="107" t="s">
        <v>1075</v>
      </c>
      <c r="R41" s="107" t="s">
        <v>88</v>
      </c>
      <c r="S41" s="107">
        <v>1033706838</v>
      </c>
      <c r="T41" s="107" t="s">
        <v>123</v>
      </c>
      <c r="U41" s="107" t="s">
        <v>50</v>
      </c>
      <c r="V41" s="107" t="s">
        <v>30</v>
      </c>
      <c r="W41" s="107" t="s">
        <v>171</v>
      </c>
      <c r="X41" s="107" t="s">
        <v>779</v>
      </c>
      <c r="Y41" s="107"/>
      <c r="Z41" s="100">
        <f>+COUNTIF('Eventos-Tareas'!$D$22:$D$1048576,'Eventos de riesgos'!$B41)</f>
        <v>2</v>
      </c>
      <c r="AA41" s="109">
        <f>+'Eventos de riesgos'!$I41-'Eventos de riesgos'!$J41-'Eventos de riesgos'!$K41</f>
        <v>0</v>
      </c>
      <c r="AB41" s="110" t="s">
        <v>1225</v>
      </c>
      <c r="AC41" s="110" t="s">
        <v>1226</v>
      </c>
      <c r="AD41" s="110" t="s">
        <v>1227</v>
      </c>
      <c r="AE41" s="110" t="s">
        <v>1228</v>
      </c>
    </row>
    <row r="42" spans="1:31" s="91" customFormat="1" ht="63.5" customHeight="1" x14ac:dyDescent="0.35">
      <c r="A42" s="90"/>
      <c r="B42" s="100">
        <v>41</v>
      </c>
      <c r="C42" s="101">
        <v>2023</v>
      </c>
      <c r="D42" s="102" t="s">
        <v>407</v>
      </c>
      <c r="E42" s="103">
        <v>45006.836111111108</v>
      </c>
      <c r="F42" s="103">
        <v>45006.836111111108</v>
      </c>
      <c r="G42" s="104">
        <v>45006.836111111108</v>
      </c>
      <c r="H42" s="149" t="s">
        <v>172</v>
      </c>
      <c r="I42" s="105">
        <v>0</v>
      </c>
      <c r="J42" s="105">
        <v>0</v>
      </c>
      <c r="K42" s="106">
        <v>0</v>
      </c>
      <c r="L42" s="107" t="s">
        <v>493</v>
      </c>
      <c r="M42" s="107" t="s">
        <v>39</v>
      </c>
      <c r="N42" s="107" t="s">
        <v>108</v>
      </c>
      <c r="O42" s="100" t="s">
        <v>26</v>
      </c>
      <c r="P42" s="108">
        <v>45016.836111111108</v>
      </c>
      <c r="Q42" s="107" t="s">
        <v>41</v>
      </c>
      <c r="R42" s="107" t="s">
        <v>1065</v>
      </c>
      <c r="S42" s="107">
        <v>52155644</v>
      </c>
      <c r="T42" s="107" t="s">
        <v>120</v>
      </c>
      <c r="U42" s="107" t="s">
        <v>110</v>
      </c>
      <c r="V42" s="107" t="s">
        <v>30</v>
      </c>
      <c r="W42" s="107" t="s">
        <v>173</v>
      </c>
      <c r="X42" s="107" t="s">
        <v>780</v>
      </c>
      <c r="Y42" s="107"/>
      <c r="Z42" s="100">
        <f>+COUNTIF('Eventos-Tareas'!$D$22:$D$1048576,'Eventos de riesgos'!$B42)</f>
        <v>1</v>
      </c>
      <c r="AA42" s="109">
        <f>+'Eventos de riesgos'!$I42-'Eventos de riesgos'!$J42-'Eventos de riesgos'!$K42</f>
        <v>0</v>
      </c>
      <c r="AB42" s="110" t="s">
        <v>1229</v>
      </c>
      <c r="AC42" s="110" t="s">
        <v>1230</v>
      </c>
      <c r="AD42" s="110" t="s">
        <v>1231</v>
      </c>
      <c r="AE42" s="110" t="s">
        <v>1232</v>
      </c>
    </row>
    <row r="43" spans="1:31" s="91" customFormat="1" ht="63.5" customHeight="1" x14ac:dyDescent="0.35">
      <c r="A43" s="90"/>
      <c r="B43" s="100">
        <v>42</v>
      </c>
      <c r="C43" s="101">
        <v>2023</v>
      </c>
      <c r="D43" s="102" t="s">
        <v>408</v>
      </c>
      <c r="E43" s="103">
        <v>45026.375</v>
      </c>
      <c r="F43" s="103">
        <v>45026.375</v>
      </c>
      <c r="G43" s="104">
        <v>45026.375</v>
      </c>
      <c r="H43" s="149" t="s">
        <v>174</v>
      </c>
      <c r="I43" s="105">
        <v>1145000</v>
      </c>
      <c r="J43" s="105">
        <v>116490</v>
      </c>
      <c r="K43" s="106">
        <v>116490</v>
      </c>
      <c r="L43" s="107" t="s">
        <v>175</v>
      </c>
      <c r="M43" s="107" t="s">
        <v>176</v>
      </c>
      <c r="N43" s="107" t="s">
        <v>177</v>
      </c>
      <c r="O43" s="100" t="s">
        <v>26</v>
      </c>
      <c r="P43" s="108">
        <v>45044.729166666664</v>
      </c>
      <c r="Q43" s="107" t="s">
        <v>1065</v>
      </c>
      <c r="R43" s="107" t="s">
        <v>1065</v>
      </c>
      <c r="S43" s="107">
        <v>1010200415</v>
      </c>
      <c r="T43" s="107" t="s">
        <v>98</v>
      </c>
      <c r="U43" s="107" t="s">
        <v>99</v>
      </c>
      <c r="V43" s="107" t="s">
        <v>30</v>
      </c>
      <c r="W43" s="107" t="s">
        <v>178</v>
      </c>
      <c r="X43" s="107" t="s">
        <v>781</v>
      </c>
      <c r="Y43" s="107"/>
      <c r="Z43" s="100">
        <f>+COUNTIF('Eventos-Tareas'!$D$22:$D$1048576,'Eventos de riesgos'!$B43)</f>
        <v>1</v>
      </c>
      <c r="AA43" s="109">
        <f>+'Eventos de riesgos'!$I43-'Eventos de riesgos'!$J43-'Eventos de riesgos'!$K43</f>
        <v>912020</v>
      </c>
      <c r="AB43" s="110" t="s">
        <v>1233</v>
      </c>
      <c r="AC43" s="110" t="s">
        <v>1234</v>
      </c>
      <c r="AD43" s="110" t="s">
        <v>1235</v>
      </c>
      <c r="AE43" s="110" t="s">
        <v>1236</v>
      </c>
    </row>
    <row r="44" spans="1:31" s="91" customFormat="1" ht="63.5" customHeight="1" x14ac:dyDescent="0.35">
      <c r="A44" s="90"/>
      <c r="B44" s="100">
        <v>43</v>
      </c>
      <c r="C44" s="101">
        <v>2023</v>
      </c>
      <c r="D44" s="102" t="s">
        <v>408</v>
      </c>
      <c r="E44" s="103">
        <v>45036.460416666669</v>
      </c>
      <c r="F44" s="103">
        <v>45037.467361111114</v>
      </c>
      <c r="G44" s="104">
        <v>45037.467361111114</v>
      </c>
      <c r="H44" s="149" t="s">
        <v>179</v>
      </c>
      <c r="I44" s="105">
        <v>56000</v>
      </c>
      <c r="J44" s="105">
        <v>0</v>
      </c>
      <c r="K44" s="106">
        <v>0</v>
      </c>
      <c r="L44" s="107" t="s">
        <v>493</v>
      </c>
      <c r="M44" s="107" t="s">
        <v>39</v>
      </c>
      <c r="N44" s="107" t="s">
        <v>108</v>
      </c>
      <c r="O44" s="100" t="s">
        <v>26</v>
      </c>
      <c r="P44" s="108">
        <v>45046.468055555553</v>
      </c>
      <c r="Q44" s="107" t="s">
        <v>1075</v>
      </c>
      <c r="R44" s="107" t="s">
        <v>1068</v>
      </c>
      <c r="S44" s="107">
        <v>53166187</v>
      </c>
      <c r="T44" s="107" t="s">
        <v>156</v>
      </c>
      <c r="U44" s="107" t="s">
        <v>57</v>
      </c>
      <c r="V44" s="107" t="s">
        <v>30</v>
      </c>
      <c r="W44" s="107" t="s">
        <v>180</v>
      </c>
      <c r="X44" s="107" t="s">
        <v>782</v>
      </c>
      <c r="Y44" s="107"/>
      <c r="Z44" s="100">
        <f>+COUNTIF('Eventos-Tareas'!$D$22:$D$1048576,'Eventos de riesgos'!$B44)</f>
        <v>3</v>
      </c>
      <c r="AA44" s="109">
        <f>+'Eventos de riesgos'!$I44-'Eventos de riesgos'!$J44-'Eventos de riesgos'!$K44</f>
        <v>56000</v>
      </c>
      <c r="AB44" s="110" t="s">
        <v>1237</v>
      </c>
      <c r="AC44" s="110" t="s">
        <v>1238</v>
      </c>
      <c r="AD44" s="110" t="s">
        <v>1239</v>
      </c>
      <c r="AE44" s="110" t="s">
        <v>1240</v>
      </c>
    </row>
    <row r="45" spans="1:31" s="91" customFormat="1" ht="63.5" customHeight="1" x14ac:dyDescent="0.35">
      <c r="A45" s="90"/>
      <c r="B45" s="100">
        <v>44</v>
      </c>
      <c r="C45" s="101">
        <v>2023</v>
      </c>
      <c r="D45" s="102" t="s">
        <v>409</v>
      </c>
      <c r="E45" s="103">
        <v>45035.365972222222</v>
      </c>
      <c r="F45" s="103">
        <v>45049.365972222222</v>
      </c>
      <c r="G45" s="104">
        <v>45049.365972222222</v>
      </c>
      <c r="H45" s="149" t="s">
        <v>181</v>
      </c>
      <c r="I45" s="105">
        <v>0</v>
      </c>
      <c r="J45" s="105">
        <v>0</v>
      </c>
      <c r="K45" s="106">
        <v>0</v>
      </c>
      <c r="L45" s="107" t="s">
        <v>141</v>
      </c>
      <c r="M45" s="107" t="s">
        <v>142</v>
      </c>
      <c r="N45" s="107" t="s">
        <v>185</v>
      </c>
      <c r="O45" s="100" t="s">
        <v>26</v>
      </c>
      <c r="P45" s="108">
        <v>45077.728472222225</v>
      </c>
      <c r="Q45" s="107" t="s">
        <v>1065</v>
      </c>
      <c r="R45" s="107" t="s">
        <v>1065</v>
      </c>
      <c r="S45" s="107">
        <v>1016072548</v>
      </c>
      <c r="T45" s="107" t="s">
        <v>131</v>
      </c>
      <c r="U45" s="107" t="s">
        <v>132</v>
      </c>
      <c r="V45" s="107" t="s">
        <v>30</v>
      </c>
      <c r="W45" s="107"/>
      <c r="X45" s="107" t="s">
        <v>783</v>
      </c>
      <c r="Y45" s="107"/>
      <c r="Z45" s="100">
        <f>+COUNTIF('Eventos-Tareas'!$D$22:$D$1048576,'Eventos de riesgos'!$B45)</f>
        <v>2</v>
      </c>
      <c r="AA45" s="109">
        <f>+'Eventos de riesgos'!$I45-'Eventos de riesgos'!$J45-'Eventos de riesgos'!$K45</f>
        <v>0</v>
      </c>
      <c r="AB45" s="110" t="s">
        <v>1241</v>
      </c>
      <c r="AC45" s="110" t="s">
        <v>1242</v>
      </c>
      <c r="AD45" s="110" t="s">
        <v>1243</v>
      </c>
      <c r="AE45" s="110" t="s">
        <v>1244</v>
      </c>
    </row>
    <row r="46" spans="1:31" s="91" customFormat="1" ht="63.5" customHeight="1" x14ac:dyDescent="0.35">
      <c r="A46" s="90"/>
      <c r="B46" s="100">
        <v>45</v>
      </c>
      <c r="C46" s="101">
        <v>2023</v>
      </c>
      <c r="D46" s="102" t="s">
        <v>409</v>
      </c>
      <c r="E46" s="103">
        <v>45072.448611111111</v>
      </c>
      <c r="F46" s="103">
        <v>45075.449305555558</v>
      </c>
      <c r="G46" s="104">
        <v>45072.449305555558</v>
      </c>
      <c r="H46" s="149" t="s">
        <v>182</v>
      </c>
      <c r="I46" s="105">
        <v>0</v>
      </c>
      <c r="J46" s="105">
        <v>0</v>
      </c>
      <c r="K46" s="106">
        <v>0</v>
      </c>
      <c r="L46" s="107" t="s">
        <v>141</v>
      </c>
      <c r="M46" s="107" t="s">
        <v>169</v>
      </c>
      <c r="N46" s="107" t="s">
        <v>170</v>
      </c>
      <c r="O46" s="100" t="s">
        <v>26</v>
      </c>
      <c r="P46" s="108">
        <v>45077.523611111108</v>
      </c>
      <c r="Q46" s="107" t="s">
        <v>1076</v>
      </c>
      <c r="R46" s="107" t="s">
        <v>1067</v>
      </c>
      <c r="S46" s="107">
        <v>1033706838</v>
      </c>
      <c r="T46" s="107" t="s">
        <v>123</v>
      </c>
      <c r="U46" s="107" t="s">
        <v>50</v>
      </c>
      <c r="V46" s="107" t="s">
        <v>30</v>
      </c>
      <c r="W46" s="107" t="s">
        <v>183</v>
      </c>
      <c r="X46" s="107" t="s">
        <v>691</v>
      </c>
      <c r="Y46" s="107"/>
      <c r="Z46" s="100">
        <f>+COUNTIF('Eventos-Tareas'!$D$22:$D$1048576,'Eventos de riesgos'!$B46)</f>
        <v>3</v>
      </c>
      <c r="AA46" s="109">
        <f>+'Eventos de riesgos'!$I46-'Eventos de riesgos'!$J46-'Eventos de riesgos'!$K46</f>
        <v>0</v>
      </c>
      <c r="AB46" s="110" t="s">
        <v>1245</v>
      </c>
      <c r="AC46" s="110" t="s">
        <v>1246</v>
      </c>
      <c r="AD46" s="110" t="s">
        <v>1247</v>
      </c>
      <c r="AE46" s="110" t="s">
        <v>1248</v>
      </c>
    </row>
    <row r="47" spans="1:31" s="91" customFormat="1" ht="63.5" customHeight="1" x14ac:dyDescent="0.35">
      <c r="A47" s="90"/>
      <c r="B47" s="100">
        <v>46</v>
      </c>
      <c r="C47" s="101">
        <v>2023</v>
      </c>
      <c r="D47" s="102" t="s">
        <v>411</v>
      </c>
      <c r="E47" s="103">
        <v>45108.513888888891</v>
      </c>
      <c r="F47" s="103">
        <v>45108.513888888891</v>
      </c>
      <c r="G47" s="104">
        <v>45108.513888888891</v>
      </c>
      <c r="H47" s="149" t="s">
        <v>184</v>
      </c>
      <c r="I47" s="105">
        <v>0</v>
      </c>
      <c r="J47" s="105">
        <v>0</v>
      </c>
      <c r="K47" s="106">
        <v>0</v>
      </c>
      <c r="L47" s="107" t="s">
        <v>141</v>
      </c>
      <c r="M47" s="107" t="s">
        <v>142</v>
      </c>
      <c r="N47" s="107" t="s">
        <v>185</v>
      </c>
      <c r="O47" s="100" t="s">
        <v>26</v>
      </c>
      <c r="P47" s="108">
        <v>45138.512499999997</v>
      </c>
      <c r="Q47" s="107" t="s">
        <v>1065</v>
      </c>
      <c r="R47" s="107" t="s">
        <v>1070</v>
      </c>
      <c r="S47" s="107">
        <v>1033706838</v>
      </c>
      <c r="T47" s="107" t="s">
        <v>49</v>
      </c>
      <c r="U47" s="107" t="s">
        <v>50</v>
      </c>
      <c r="V47" s="107" t="s">
        <v>30</v>
      </c>
      <c r="W47" s="107" t="s">
        <v>186</v>
      </c>
      <c r="X47" s="107" t="s">
        <v>773</v>
      </c>
      <c r="Y47" s="107"/>
      <c r="Z47" s="100">
        <f>+COUNTIF('Eventos-Tareas'!$D$22:$D$1048576,'Eventos de riesgos'!$B47)</f>
        <v>2</v>
      </c>
      <c r="AA47" s="109">
        <f>+'Eventos de riesgos'!$I47-'Eventos de riesgos'!$J47-'Eventos de riesgos'!$K47</f>
        <v>0</v>
      </c>
      <c r="AB47" s="110" t="s">
        <v>1249</v>
      </c>
      <c r="AC47" s="110" t="s">
        <v>1250</v>
      </c>
      <c r="AD47" s="110" t="s">
        <v>1251</v>
      </c>
      <c r="AE47" s="110" t="s">
        <v>1252</v>
      </c>
    </row>
    <row r="48" spans="1:31" s="91" customFormat="1" ht="63.5" customHeight="1" x14ac:dyDescent="0.35">
      <c r="A48" s="90"/>
      <c r="B48" s="100">
        <v>47</v>
      </c>
      <c r="C48" s="101">
        <v>2023</v>
      </c>
      <c r="D48" s="102" t="s">
        <v>414</v>
      </c>
      <c r="E48" s="103">
        <v>45156.676388888889</v>
      </c>
      <c r="F48" s="103">
        <v>45156.676388888889</v>
      </c>
      <c r="G48" s="104">
        <v>45156.676388888889</v>
      </c>
      <c r="H48" s="149" t="s">
        <v>187</v>
      </c>
      <c r="I48" s="105">
        <v>4000000</v>
      </c>
      <c r="J48" s="105">
        <v>2320000</v>
      </c>
      <c r="K48" s="106">
        <v>0</v>
      </c>
      <c r="L48" s="107" t="s">
        <v>175</v>
      </c>
      <c r="M48" s="107" t="s">
        <v>176</v>
      </c>
      <c r="N48" s="107" t="s">
        <v>177</v>
      </c>
      <c r="O48" s="100" t="s">
        <v>26</v>
      </c>
      <c r="P48" s="108">
        <v>45169.684027777781</v>
      </c>
      <c r="Q48" s="107" t="s">
        <v>1065</v>
      </c>
      <c r="R48" s="107" t="s">
        <v>1065</v>
      </c>
      <c r="S48" s="107">
        <v>1033706838</v>
      </c>
      <c r="T48" s="107" t="s">
        <v>49</v>
      </c>
      <c r="U48" s="107" t="s">
        <v>50</v>
      </c>
      <c r="V48" s="107" t="s">
        <v>30</v>
      </c>
      <c r="W48" s="107" t="s">
        <v>188</v>
      </c>
      <c r="X48" s="107" t="s">
        <v>781</v>
      </c>
      <c r="Y48" s="107"/>
      <c r="Z48" s="100">
        <f>+COUNTIF('Eventos-Tareas'!$D$22:$D$1048576,'Eventos de riesgos'!$B48)</f>
        <v>2</v>
      </c>
      <c r="AA48" s="109">
        <f>+'Eventos de riesgos'!$I48-'Eventos de riesgos'!$J48-'Eventos de riesgos'!$K48</f>
        <v>1680000</v>
      </c>
      <c r="AB48" s="110" t="s">
        <v>1253</v>
      </c>
      <c r="AC48" s="110" t="s">
        <v>1254</v>
      </c>
      <c r="AD48" s="110" t="s">
        <v>1255</v>
      </c>
      <c r="AE48" s="110" t="s">
        <v>1256</v>
      </c>
    </row>
    <row r="49" spans="1:31" s="91" customFormat="1" ht="63.5" customHeight="1" x14ac:dyDescent="0.35">
      <c r="A49" s="90"/>
      <c r="B49" s="100">
        <v>48</v>
      </c>
      <c r="C49" s="101">
        <v>2023</v>
      </c>
      <c r="D49" s="102" t="s">
        <v>414</v>
      </c>
      <c r="E49" s="103">
        <v>45157.76458333333</v>
      </c>
      <c r="F49" s="103">
        <v>45161.76458333333</v>
      </c>
      <c r="G49" s="104">
        <v>45161.76458333333</v>
      </c>
      <c r="H49" s="149" t="s">
        <v>189</v>
      </c>
      <c r="I49" s="105">
        <v>0</v>
      </c>
      <c r="J49" s="105">
        <v>0</v>
      </c>
      <c r="K49" s="106">
        <v>0</v>
      </c>
      <c r="L49" s="107" t="s">
        <v>45</v>
      </c>
      <c r="M49" s="107" t="s">
        <v>46</v>
      </c>
      <c r="N49" s="107" t="s">
        <v>60</v>
      </c>
      <c r="O49" s="100" t="s">
        <v>26</v>
      </c>
      <c r="P49" s="108">
        <v>45169.765277777777</v>
      </c>
      <c r="Q49" s="107" t="s">
        <v>27</v>
      </c>
      <c r="R49" s="107" t="s">
        <v>1069</v>
      </c>
      <c r="S49" s="107">
        <v>1033706838</v>
      </c>
      <c r="T49" s="107" t="s">
        <v>49</v>
      </c>
      <c r="U49" s="107" t="s">
        <v>50</v>
      </c>
      <c r="V49" s="107" t="s">
        <v>30</v>
      </c>
      <c r="W49" s="107" t="s">
        <v>190</v>
      </c>
      <c r="X49" s="107" t="s">
        <v>775</v>
      </c>
      <c r="Y49" s="107"/>
      <c r="Z49" s="100">
        <f>+COUNTIF('Eventos-Tareas'!$D$22:$D$1048576,'Eventos de riesgos'!$B49)</f>
        <v>4</v>
      </c>
      <c r="AA49" s="109">
        <f>+'Eventos de riesgos'!$I49-'Eventos de riesgos'!$J49-'Eventos de riesgos'!$K49</f>
        <v>0</v>
      </c>
      <c r="AB49" s="110" t="s">
        <v>1257</v>
      </c>
      <c r="AC49" s="110" t="s">
        <v>1258</v>
      </c>
      <c r="AD49" s="110" t="s">
        <v>1259</v>
      </c>
      <c r="AE49" s="110" t="s">
        <v>1260</v>
      </c>
    </row>
    <row r="50" spans="1:31" s="91" customFormat="1" ht="63.5" customHeight="1" x14ac:dyDescent="0.35">
      <c r="A50" s="90"/>
      <c r="B50" s="100">
        <v>49</v>
      </c>
      <c r="C50" s="101">
        <v>2023</v>
      </c>
      <c r="D50" s="102" t="s">
        <v>413</v>
      </c>
      <c r="E50" s="103">
        <v>45239.746527777781</v>
      </c>
      <c r="F50" s="103">
        <v>45239.746527777781</v>
      </c>
      <c r="G50" s="104">
        <v>45239.746527777781</v>
      </c>
      <c r="H50" s="149" t="s">
        <v>191</v>
      </c>
      <c r="I50" s="105">
        <v>0</v>
      </c>
      <c r="J50" s="105">
        <v>0</v>
      </c>
      <c r="K50" s="106">
        <v>0</v>
      </c>
      <c r="L50" s="107" t="s">
        <v>33</v>
      </c>
      <c r="M50" s="107" t="s">
        <v>34</v>
      </c>
      <c r="N50" s="107" t="s">
        <v>79</v>
      </c>
      <c r="O50" s="100" t="s">
        <v>26</v>
      </c>
      <c r="P50" s="108">
        <v>45260.753472222219</v>
      </c>
      <c r="Q50" s="107" t="s">
        <v>1065</v>
      </c>
      <c r="R50" s="107" t="s">
        <v>1065</v>
      </c>
      <c r="S50" s="107">
        <v>1033706838</v>
      </c>
      <c r="T50" s="107" t="s">
        <v>49</v>
      </c>
      <c r="U50" s="107" t="s">
        <v>50</v>
      </c>
      <c r="V50" s="107" t="s">
        <v>30</v>
      </c>
      <c r="W50" s="107" t="s">
        <v>192</v>
      </c>
      <c r="X50" s="107" t="s">
        <v>784</v>
      </c>
      <c r="Y50" s="107"/>
      <c r="Z50" s="100">
        <f>+COUNTIF('Eventos-Tareas'!$D$22:$D$1048576,'Eventos de riesgos'!$B50)</f>
        <v>2</v>
      </c>
      <c r="AA50" s="109">
        <f>+'Eventos de riesgos'!$I50-'Eventos de riesgos'!$J50-'Eventos de riesgos'!$K50</f>
        <v>0</v>
      </c>
      <c r="AB50" s="110" t="s">
        <v>1261</v>
      </c>
      <c r="AC50" s="110" t="s">
        <v>1262</v>
      </c>
      <c r="AD50" s="110" t="s">
        <v>1263</v>
      </c>
      <c r="AE50" s="110" t="s">
        <v>1264</v>
      </c>
    </row>
    <row r="51" spans="1:31" s="91" customFormat="1" ht="63.5" customHeight="1" x14ac:dyDescent="0.35">
      <c r="A51" s="90"/>
      <c r="B51" s="100">
        <v>50</v>
      </c>
      <c r="C51" s="101">
        <v>2023</v>
      </c>
      <c r="D51" s="102" t="s">
        <v>403</v>
      </c>
      <c r="E51" s="103">
        <v>45267.638194444444</v>
      </c>
      <c r="F51" s="103">
        <v>45272.638194444444</v>
      </c>
      <c r="G51" s="104">
        <v>45267.638194444444</v>
      </c>
      <c r="H51" s="149" t="s">
        <v>193</v>
      </c>
      <c r="I51" s="105">
        <v>0</v>
      </c>
      <c r="J51" s="105">
        <v>0</v>
      </c>
      <c r="K51" s="106">
        <v>0</v>
      </c>
      <c r="L51" s="107" t="s">
        <v>33</v>
      </c>
      <c r="M51" s="107" t="s">
        <v>34</v>
      </c>
      <c r="N51" s="107" t="s">
        <v>79</v>
      </c>
      <c r="O51" s="100" t="s">
        <v>26</v>
      </c>
      <c r="P51" s="108">
        <v>45291.636805555558</v>
      </c>
      <c r="Q51" s="107" t="s">
        <v>162</v>
      </c>
      <c r="R51" s="107" t="s">
        <v>1065</v>
      </c>
      <c r="S51" s="107">
        <v>1018433978</v>
      </c>
      <c r="T51" s="107" t="s">
        <v>194</v>
      </c>
      <c r="U51" s="107" t="s">
        <v>29</v>
      </c>
      <c r="V51" s="107" t="s">
        <v>30</v>
      </c>
      <c r="W51" s="107" t="s">
        <v>612</v>
      </c>
      <c r="X51" s="107" t="s">
        <v>769</v>
      </c>
      <c r="Y51" s="107"/>
      <c r="Z51" s="100">
        <f>+COUNTIF('Eventos-Tareas'!$D$22:$D$1048576,'Eventos de riesgos'!$B51)</f>
        <v>2</v>
      </c>
      <c r="AA51" s="109">
        <f>+'Eventos de riesgos'!$I51-'Eventos de riesgos'!$J51-'Eventos de riesgos'!$K51</f>
        <v>0</v>
      </c>
      <c r="AB51" s="110" t="s">
        <v>1265</v>
      </c>
      <c r="AC51" s="110" t="s">
        <v>1266</v>
      </c>
      <c r="AD51" s="110" t="s">
        <v>1267</v>
      </c>
      <c r="AE51" s="110" t="s">
        <v>1268</v>
      </c>
    </row>
    <row r="52" spans="1:31" s="91" customFormat="1" ht="63.5" customHeight="1" x14ac:dyDescent="0.35">
      <c r="A52" s="90"/>
      <c r="B52" s="100">
        <v>51</v>
      </c>
      <c r="C52" s="101">
        <v>2023</v>
      </c>
      <c r="D52" s="102" t="s">
        <v>403</v>
      </c>
      <c r="E52" s="103">
        <v>45279.510416666664</v>
      </c>
      <c r="F52" s="103">
        <v>45318.510416666664</v>
      </c>
      <c r="G52" s="104">
        <v>45279.511111111111</v>
      </c>
      <c r="H52" s="149" t="s">
        <v>195</v>
      </c>
      <c r="I52" s="105">
        <v>0</v>
      </c>
      <c r="J52" s="105">
        <v>0</v>
      </c>
      <c r="K52" s="106">
        <v>0</v>
      </c>
      <c r="L52" s="107" t="s">
        <v>33</v>
      </c>
      <c r="M52" s="107" t="s">
        <v>34</v>
      </c>
      <c r="N52" s="107" t="s">
        <v>79</v>
      </c>
      <c r="O52" s="100" t="s">
        <v>26</v>
      </c>
      <c r="P52" s="108">
        <v>44957.525694444441</v>
      </c>
      <c r="Q52" s="107" t="s">
        <v>41</v>
      </c>
      <c r="R52" s="107" t="s">
        <v>1071</v>
      </c>
      <c r="S52" s="107">
        <v>53166187</v>
      </c>
      <c r="T52" s="107" t="s">
        <v>56</v>
      </c>
      <c r="U52" s="107" t="s">
        <v>57</v>
      </c>
      <c r="V52" s="107" t="s">
        <v>30</v>
      </c>
      <c r="W52" s="107" t="s">
        <v>196</v>
      </c>
      <c r="X52" s="107" t="s">
        <v>771</v>
      </c>
      <c r="Y52" s="107"/>
      <c r="Z52" s="100">
        <f>+COUNTIF('Eventos-Tareas'!$D$22:$D$1048576,'Eventos de riesgos'!$B52)</f>
        <v>2</v>
      </c>
      <c r="AA52" s="109">
        <f>+'Eventos de riesgos'!$I52-'Eventos de riesgos'!$J52-'Eventos de riesgos'!$K52</f>
        <v>0</v>
      </c>
      <c r="AB52" s="110" t="s">
        <v>1269</v>
      </c>
      <c r="AC52" s="110" t="s">
        <v>1270</v>
      </c>
      <c r="AD52" s="110" t="s">
        <v>1271</v>
      </c>
      <c r="AE52" s="110" t="s">
        <v>1272</v>
      </c>
    </row>
    <row r="53" spans="1:31" s="91" customFormat="1" ht="63.5" customHeight="1" x14ac:dyDescent="0.35">
      <c r="A53" s="90"/>
      <c r="B53" s="100">
        <v>52</v>
      </c>
      <c r="C53" s="101">
        <v>2023</v>
      </c>
      <c r="D53" s="102" t="s">
        <v>403</v>
      </c>
      <c r="E53" s="103">
        <v>45282.582638888889</v>
      </c>
      <c r="F53" s="103">
        <v>45286.582638888889</v>
      </c>
      <c r="G53" s="104">
        <v>45282.582638888889</v>
      </c>
      <c r="H53" s="149" t="s">
        <v>197</v>
      </c>
      <c r="I53" s="105">
        <v>0</v>
      </c>
      <c r="J53" s="105">
        <v>0</v>
      </c>
      <c r="K53" s="106">
        <v>0</v>
      </c>
      <c r="L53" s="107" t="s">
        <v>493</v>
      </c>
      <c r="M53" s="107" t="s">
        <v>198</v>
      </c>
      <c r="N53" s="107" t="s">
        <v>199</v>
      </c>
      <c r="O53" s="100" t="s">
        <v>26</v>
      </c>
      <c r="P53" s="108">
        <v>45291.582638888889</v>
      </c>
      <c r="Q53" s="107" t="s">
        <v>1065</v>
      </c>
      <c r="R53" s="107" t="s">
        <v>1065</v>
      </c>
      <c r="S53" s="107">
        <v>72179606</v>
      </c>
      <c r="T53" s="107" t="s">
        <v>200</v>
      </c>
      <c r="U53" s="107" t="s">
        <v>105</v>
      </c>
      <c r="V53" s="107" t="s">
        <v>30</v>
      </c>
      <c r="W53" s="107" t="s">
        <v>201</v>
      </c>
      <c r="X53" s="107" t="s">
        <v>785</v>
      </c>
      <c r="Y53" s="107"/>
      <c r="Z53" s="100">
        <f>+COUNTIF('Eventos-Tareas'!$D$22:$D$1048576,'Eventos de riesgos'!$B53)</f>
        <v>2</v>
      </c>
      <c r="AA53" s="109">
        <f>+'Eventos de riesgos'!$I53-'Eventos de riesgos'!$J53-'Eventos de riesgos'!$K53</f>
        <v>0</v>
      </c>
      <c r="AB53" s="110" t="s">
        <v>1273</v>
      </c>
      <c r="AC53" s="110" t="s">
        <v>1274</v>
      </c>
      <c r="AD53" s="110" t="s">
        <v>1275</v>
      </c>
      <c r="AE53" s="110" t="s">
        <v>1276</v>
      </c>
    </row>
    <row r="54" spans="1:31" s="91" customFormat="1" ht="63.5" customHeight="1" x14ac:dyDescent="0.35">
      <c r="A54" s="90"/>
      <c r="B54" s="100">
        <v>53</v>
      </c>
      <c r="C54" s="101">
        <v>2024</v>
      </c>
      <c r="D54" s="102" t="s">
        <v>406</v>
      </c>
      <c r="E54" s="103">
        <v>45331.989583333336</v>
      </c>
      <c r="F54" s="103">
        <v>45331.989583333336</v>
      </c>
      <c r="G54" s="104">
        <v>45331.989583333336</v>
      </c>
      <c r="H54" s="149" t="s">
        <v>417</v>
      </c>
      <c r="I54" s="105">
        <v>0</v>
      </c>
      <c r="J54" s="105">
        <v>0</v>
      </c>
      <c r="K54" s="106">
        <v>0</v>
      </c>
      <c r="L54" s="107" t="s">
        <v>493</v>
      </c>
      <c r="M54" s="107" t="s">
        <v>24</v>
      </c>
      <c r="N54" s="107" t="s">
        <v>25</v>
      </c>
      <c r="O54" s="100" t="s">
        <v>26</v>
      </c>
      <c r="P54" s="108">
        <v>45351.002083333333</v>
      </c>
      <c r="Q54" s="107" t="s">
        <v>1065</v>
      </c>
      <c r="R54" s="107" t="s">
        <v>1065</v>
      </c>
      <c r="S54" s="107">
        <v>1033706838</v>
      </c>
      <c r="T54" s="107" t="s">
        <v>49</v>
      </c>
      <c r="U54" s="107" t="s">
        <v>50</v>
      </c>
      <c r="V54" s="107" t="s">
        <v>30</v>
      </c>
      <c r="W54" s="107" t="s">
        <v>418</v>
      </c>
      <c r="X54" s="107" t="s">
        <v>786</v>
      </c>
      <c r="Y54" s="107"/>
      <c r="Z54" s="100">
        <f>+COUNTIF('Eventos-Tareas'!$D$22:$D$1048576,'Eventos de riesgos'!$B54)</f>
        <v>2</v>
      </c>
      <c r="AA54" s="109">
        <f>+'Eventos de riesgos'!$I54-'Eventos de riesgos'!$J54-'Eventos de riesgos'!$K54</f>
        <v>0</v>
      </c>
      <c r="AB54" s="110" t="s">
        <v>1277</v>
      </c>
      <c r="AC54" s="110" t="s">
        <v>1278</v>
      </c>
      <c r="AD54" s="110" t="s">
        <v>1279</v>
      </c>
      <c r="AE54" s="110" t="s">
        <v>1280</v>
      </c>
    </row>
    <row r="55" spans="1:31" s="91" customFormat="1" ht="63.5" customHeight="1" x14ac:dyDescent="0.35">
      <c r="A55" s="90"/>
      <c r="B55" s="100">
        <v>54</v>
      </c>
      <c r="C55" s="101">
        <v>2024</v>
      </c>
      <c r="D55" s="102" t="s">
        <v>406</v>
      </c>
      <c r="E55" s="103">
        <v>45323.651388888888</v>
      </c>
      <c r="F55" s="103">
        <v>45360.65347222222</v>
      </c>
      <c r="G55" s="104">
        <v>45334.652083333334</v>
      </c>
      <c r="H55" s="149" t="s">
        <v>428</v>
      </c>
      <c r="I55" s="105">
        <v>0</v>
      </c>
      <c r="J55" s="105">
        <v>0</v>
      </c>
      <c r="K55" s="106">
        <v>0</v>
      </c>
      <c r="L55" s="107" t="s">
        <v>141</v>
      </c>
      <c r="M55" s="107" t="s">
        <v>430</v>
      </c>
      <c r="N55" s="107" t="s">
        <v>431</v>
      </c>
      <c r="O55" s="100" t="s">
        <v>26</v>
      </c>
      <c r="P55" s="108">
        <v>45351.693055555559</v>
      </c>
      <c r="Q55" s="107" t="s">
        <v>1075</v>
      </c>
      <c r="R55" s="107" t="s">
        <v>1065</v>
      </c>
      <c r="S55" s="107">
        <v>1136886706</v>
      </c>
      <c r="T55" s="107" t="s">
        <v>426</v>
      </c>
      <c r="U55" s="107" t="s">
        <v>427</v>
      </c>
      <c r="V55" s="107" t="s">
        <v>30</v>
      </c>
      <c r="W55" s="107" t="s">
        <v>429</v>
      </c>
      <c r="X55" s="107" t="s">
        <v>787</v>
      </c>
      <c r="Y55" s="107"/>
      <c r="Z55" s="100">
        <f>+COUNTIF('Eventos-Tareas'!$D$22:$D$1048576,'Eventos de riesgos'!$B55)</f>
        <v>3</v>
      </c>
      <c r="AA55" s="109">
        <f>+'Eventos de riesgos'!$I55-'Eventos de riesgos'!$J55-'Eventos de riesgos'!$K55</f>
        <v>0</v>
      </c>
      <c r="AB55" s="110" t="s">
        <v>1281</v>
      </c>
      <c r="AC55" s="110" t="s">
        <v>1282</v>
      </c>
      <c r="AD55" s="110" t="s">
        <v>1283</v>
      </c>
      <c r="AE55" s="110" t="s">
        <v>1284</v>
      </c>
    </row>
    <row r="56" spans="1:31" s="91" customFormat="1" ht="63.5" customHeight="1" x14ac:dyDescent="0.35">
      <c r="A56" s="90"/>
      <c r="B56" s="100">
        <v>55</v>
      </c>
      <c r="C56" s="101">
        <v>2024</v>
      </c>
      <c r="D56" s="102" t="s">
        <v>407</v>
      </c>
      <c r="E56" s="103">
        <v>45359.447916666664</v>
      </c>
      <c r="F56" s="103">
        <v>45359.447916666664</v>
      </c>
      <c r="G56" s="104">
        <v>45369.447916666664</v>
      </c>
      <c r="H56" s="149" t="s">
        <v>449</v>
      </c>
      <c r="I56" s="105">
        <v>0</v>
      </c>
      <c r="J56" s="105">
        <v>0</v>
      </c>
      <c r="K56" s="106">
        <v>0</v>
      </c>
      <c r="L56" s="107" t="s">
        <v>72</v>
      </c>
      <c r="M56" s="107" t="s">
        <v>435</v>
      </c>
      <c r="N56" s="107" t="s">
        <v>436</v>
      </c>
      <c r="O56" s="100" t="s">
        <v>26</v>
      </c>
      <c r="P56" s="108">
        <v>45382.449305555558</v>
      </c>
      <c r="Q56" s="107" t="s">
        <v>1065</v>
      </c>
      <c r="R56" s="107" t="s">
        <v>1067</v>
      </c>
      <c r="S56" s="107">
        <v>1033706838</v>
      </c>
      <c r="T56" s="107" t="s">
        <v>437</v>
      </c>
      <c r="U56" s="107" t="s">
        <v>50</v>
      </c>
      <c r="V56" s="107" t="s">
        <v>30</v>
      </c>
      <c r="W56" s="107" t="s">
        <v>438</v>
      </c>
      <c r="X56" s="107" t="s">
        <v>788</v>
      </c>
      <c r="Y56" s="107" t="s">
        <v>629</v>
      </c>
      <c r="Z56" s="100">
        <f>+COUNTIF('Eventos-Tareas'!$D$22:$D$1048576,'Eventos de riesgos'!$B56)</f>
        <v>2</v>
      </c>
      <c r="AA56" s="109">
        <f>+'Eventos de riesgos'!$I56-'Eventos de riesgos'!$J56-'Eventos de riesgos'!$K56</f>
        <v>0</v>
      </c>
      <c r="AB56" s="110" t="s">
        <v>1285</v>
      </c>
      <c r="AC56" s="110" t="s">
        <v>1286</v>
      </c>
      <c r="AD56" s="110" t="s">
        <v>1287</v>
      </c>
      <c r="AE56" s="110" t="s">
        <v>1288</v>
      </c>
    </row>
    <row r="57" spans="1:31" s="91" customFormat="1" ht="63.5" customHeight="1" x14ac:dyDescent="0.35">
      <c r="A57" s="90"/>
      <c r="B57" s="100">
        <v>56</v>
      </c>
      <c r="C57" s="101">
        <v>2024</v>
      </c>
      <c r="D57" s="102" t="s">
        <v>408</v>
      </c>
      <c r="E57" s="103">
        <v>45383.20416666667</v>
      </c>
      <c r="F57" s="103">
        <v>45383.20416666667</v>
      </c>
      <c r="G57" s="104">
        <v>45412.20416666667</v>
      </c>
      <c r="H57" s="149" t="s">
        <v>492</v>
      </c>
      <c r="I57" s="105">
        <v>0</v>
      </c>
      <c r="J57" s="105">
        <v>0</v>
      </c>
      <c r="K57" s="106">
        <v>0</v>
      </c>
      <c r="L57" s="107" t="s">
        <v>493</v>
      </c>
      <c r="M57" s="107" t="s">
        <v>39</v>
      </c>
      <c r="N57" s="107" t="s">
        <v>94</v>
      </c>
      <c r="O57" s="100" t="s">
        <v>26</v>
      </c>
      <c r="P57" s="108">
        <v>45382.202777777777</v>
      </c>
      <c r="Q57" s="107" t="s">
        <v>1065</v>
      </c>
      <c r="R57" s="107" t="s">
        <v>1065</v>
      </c>
      <c r="S57" s="107">
        <v>1033706838</v>
      </c>
      <c r="T57" s="107" t="s">
        <v>437</v>
      </c>
      <c r="U57" s="107" t="s">
        <v>50</v>
      </c>
      <c r="V57" s="107" t="s">
        <v>30</v>
      </c>
      <c r="W57" s="107" t="s">
        <v>439</v>
      </c>
      <c r="X57" s="107" t="s">
        <v>789</v>
      </c>
      <c r="Y57" s="107"/>
      <c r="Z57" s="100">
        <f>+COUNTIF('Eventos-Tareas'!$D$22:$D$1048576,'Eventos de riesgos'!$B57)</f>
        <v>2</v>
      </c>
      <c r="AA57" s="109">
        <f>+'Eventos de riesgos'!$I57-'Eventos de riesgos'!$J57-'Eventos de riesgos'!$K57</f>
        <v>0</v>
      </c>
      <c r="AB57" s="110" t="s">
        <v>1289</v>
      </c>
      <c r="AC57" s="110" t="s">
        <v>1290</v>
      </c>
      <c r="AD57" s="110" t="s">
        <v>1291</v>
      </c>
      <c r="AE57" s="110" t="s">
        <v>1292</v>
      </c>
    </row>
    <row r="58" spans="1:31" s="91" customFormat="1" ht="63.5" customHeight="1" x14ac:dyDescent="0.35">
      <c r="A58" s="90"/>
      <c r="B58" s="100">
        <v>57</v>
      </c>
      <c r="C58" s="101">
        <v>2024</v>
      </c>
      <c r="D58" s="102" t="s">
        <v>409</v>
      </c>
      <c r="E58" s="103">
        <v>45382.590277777781</v>
      </c>
      <c r="F58" s="103">
        <v>45429.589583333334</v>
      </c>
      <c r="G58" s="104">
        <v>45422.589583333334</v>
      </c>
      <c r="H58" s="149" t="s">
        <v>452</v>
      </c>
      <c r="I58" s="105">
        <v>0</v>
      </c>
      <c r="J58" s="105">
        <v>0</v>
      </c>
      <c r="K58" s="106">
        <v>0</v>
      </c>
      <c r="L58" s="107" t="s">
        <v>72</v>
      </c>
      <c r="M58" s="107" t="s">
        <v>435</v>
      </c>
      <c r="N58" s="107" t="s">
        <v>436</v>
      </c>
      <c r="O58" s="100" t="s">
        <v>26</v>
      </c>
      <c r="P58" s="108">
        <v>45427.604166666664</v>
      </c>
      <c r="Q58" s="107" t="s">
        <v>66</v>
      </c>
      <c r="R58" s="107" t="s">
        <v>1065</v>
      </c>
      <c r="S58" s="107">
        <v>1136886706</v>
      </c>
      <c r="T58" s="107" t="s">
        <v>450</v>
      </c>
      <c r="U58" s="107" t="s">
        <v>427</v>
      </c>
      <c r="V58" s="107" t="s">
        <v>30</v>
      </c>
      <c r="W58" s="107" t="s">
        <v>451</v>
      </c>
      <c r="X58" s="107" t="s">
        <v>790</v>
      </c>
      <c r="Y58" s="107" t="s">
        <v>629</v>
      </c>
      <c r="Z58" s="100">
        <f>+COUNTIF('Eventos-Tareas'!$D$22:$D$1048576,'Eventos de riesgos'!$B58)</f>
        <v>2</v>
      </c>
      <c r="AA58" s="109">
        <f>+'Eventos de riesgos'!$I58-'Eventos de riesgos'!$J58-'Eventos de riesgos'!$K58</f>
        <v>0</v>
      </c>
      <c r="AB58" s="110" t="s">
        <v>1293</v>
      </c>
      <c r="AC58" s="110" t="s">
        <v>1294</v>
      </c>
      <c r="AD58" s="110" t="s">
        <v>1295</v>
      </c>
      <c r="AE58" s="110" t="s">
        <v>1296</v>
      </c>
    </row>
    <row r="59" spans="1:31" s="91" customFormat="1" ht="63.5" customHeight="1" x14ac:dyDescent="0.35">
      <c r="A59" s="90"/>
      <c r="B59" s="100">
        <v>58</v>
      </c>
      <c r="C59" s="101">
        <v>2024</v>
      </c>
      <c r="D59" s="102" t="s">
        <v>409</v>
      </c>
      <c r="E59" s="103">
        <v>45442.568055555559</v>
      </c>
      <c r="F59" s="103">
        <v>45447.568749999999</v>
      </c>
      <c r="G59" s="104">
        <v>45447.568749999999</v>
      </c>
      <c r="H59" s="149" t="s">
        <v>594</v>
      </c>
      <c r="I59" s="105">
        <v>29100000</v>
      </c>
      <c r="J59" s="105">
        <v>0</v>
      </c>
      <c r="K59" s="106">
        <v>0</v>
      </c>
      <c r="L59" s="107" t="s">
        <v>45</v>
      </c>
      <c r="M59" s="107" t="s">
        <v>46</v>
      </c>
      <c r="N59" s="107" t="s">
        <v>60</v>
      </c>
      <c r="O59" s="100" t="s">
        <v>26</v>
      </c>
      <c r="P59" s="108">
        <v>45473.622916666667</v>
      </c>
      <c r="Q59" s="107" t="s">
        <v>27</v>
      </c>
      <c r="R59" s="107" t="s">
        <v>1069</v>
      </c>
      <c r="S59" s="107">
        <v>1033706838</v>
      </c>
      <c r="T59" s="107" t="s">
        <v>49</v>
      </c>
      <c r="U59" s="107" t="s">
        <v>50</v>
      </c>
      <c r="V59" s="107" t="s">
        <v>30</v>
      </c>
      <c r="W59" s="107" t="s">
        <v>453</v>
      </c>
      <c r="X59" s="107" t="s">
        <v>775</v>
      </c>
      <c r="Y59" s="107" t="s">
        <v>628</v>
      </c>
      <c r="Z59" s="100">
        <f>+COUNTIF('Eventos-Tareas'!$D$22:$D$1048576,'Eventos de riesgos'!$B59)</f>
        <v>18</v>
      </c>
      <c r="AA59" s="109">
        <f>+'Eventos de riesgos'!$I59-'Eventos de riesgos'!$J59-'Eventos de riesgos'!$K59</f>
        <v>29100000</v>
      </c>
      <c r="AB59" s="110" t="s">
        <v>1297</v>
      </c>
      <c r="AC59" s="110" t="s">
        <v>1298</v>
      </c>
      <c r="AD59" s="110" t="s">
        <v>1299</v>
      </c>
      <c r="AE59" s="110" t="s">
        <v>1300</v>
      </c>
    </row>
    <row r="60" spans="1:31" s="91" customFormat="1" ht="63.5" customHeight="1" x14ac:dyDescent="0.35">
      <c r="A60" s="90"/>
      <c r="B60" s="100">
        <v>59</v>
      </c>
      <c r="C60" s="101">
        <v>2024</v>
      </c>
      <c r="D60" s="102" t="s">
        <v>410</v>
      </c>
      <c r="E60" s="103">
        <v>45461.702777777777</v>
      </c>
      <c r="F60" s="103">
        <v>45462.702777777777</v>
      </c>
      <c r="G60" s="104">
        <v>45462.702777777777</v>
      </c>
      <c r="H60" s="149" t="s">
        <v>595</v>
      </c>
      <c r="I60" s="105">
        <v>300000</v>
      </c>
      <c r="J60" s="105">
        <v>0</v>
      </c>
      <c r="K60" s="106">
        <v>0</v>
      </c>
      <c r="L60" s="107" t="s">
        <v>45</v>
      </c>
      <c r="M60" s="107" t="s">
        <v>46</v>
      </c>
      <c r="N60" s="107" t="s">
        <v>60</v>
      </c>
      <c r="O60" s="100" t="s">
        <v>26</v>
      </c>
      <c r="P60" s="108">
        <v>45473.7</v>
      </c>
      <c r="Q60" s="107" t="s">
        <v>27</v>
      </c>
      <c r="R60" s="107" t="s">
        <v>1069</v>
      </c>
      <c r="S60" s="107">
        <v>1018433978</v>
      </c>
      <c r="T60" s="107" t="s">
        <v>194</v>
      </c>
      <c r="U60" s="107" t="s">
        <v>29</v>
      </c>
      <c r="V60" s="107" t="s">
        <v>30</v>
      </c>
      <c r="W60" s="107" t="s">
        <v>596</v>
      </c>
      <c r="X60" s="107" t="s">
        <v>775</v>
      </c>
      <c r="Y60" s="107" t="s">
        <v>627</v>
      </c>
      <c r="Z60" s="100">
        <f>+COUNTIF('Eventos-Tareas'!$D$22:$D$1048576,'Eventos de riesgos'!$B60)</f>
        <v>3</v>
      </c>
      <c r="AA60" s="109">
        <f>+'Eventos de riesgos'!$I60-'Eventos de riesgos'!$J60-'Eventos de riesgos'!$K60</f>
        <v>300000</v>
      </c>
      <c r="AB60" s="110" t="s">
        <v>1301</v>
      </c>
      <c r="AC60" s="110" t="s">
        <v>1302</v>
      </c>
      <c r="AD60" s="110" t="s">
        <v>1303</v>
      </c>
      <c r="AE60" s="110" t="s">
        <v>1304</v>
      </c>
    </row>
    <row r="61" spans="1:31" s="91" customFormat="1" ht="63.5" customHeight="1" x14ac:dyDescent="0.35">
      <c r="A61" s="90"/>
      <c r="B61" s="100">
        <v>60</v>
      </c>
      <c r="C61" s="101">
        <v>2024</v>
      </c>
      <c r="D61" s="102" t="s">
        <v>411</v>
      </c>
      <c r="E61" s="103">
        <v>45504.48333333333</v>
      </c>
      <c r="F61" s="103">
        <v>45506.48333333333</v>
      </c>
      <c r="G61" s="104">
        <v>45506.484027777777</v>
      </c>
      <c r="H61" s="149" t="s">
        <v>497</v>
      </c>
      <c r="I61" s="105">
        <v>0</v>
      </c>
      <c r="J61" s="105">
        <v>0</v>
      </c>
      <c r="K61" s="106">
        <v>0</v>
      </c>
      <c r="L61" s="107" t="s">
        <v>493</v>
      </c>
      <c r="M61" s="107" t="s">
        <v>39</v>
      </c>
      <c r="N61" s="107" t="s">
        <v>65</v>
      </c>
      <c r="O61" s="100" t="s">
        <v>26</v>
      </c>
      <c r="P61" s="108">
        <v>45504.510416666664</v>
      </c>
      <c r="Q61" s="107" t="s">
        <v>1077</v>
      </c>
      <c r="R61" s="107" t="s">
        <v>1065</v>
      </c>
      <c r="S61" s="107">
        <v>1033706838</v>
      </c>
      <c r="T61" s="107" t="s">
        <v>49</v>
      </c>
      <c r="U61" s="107" t="s">
        <v>50</v>
      </c>
      <c r="V61" s="107" t="s">
        <v>30</v>
      </c>
      <c r="W61" s="107" t="s">
        <v>498</v>
      </c>
      <c r="X61" s="107" t="s">
        <v>791</v>
      </c>
      <c r="Y61" s="107"/>
      <c r="Z61" s="100">
        <f>+COUNTIF('Eventos-Tareas'!$D$22:$D$1048576,'Eventos de riesgos'!$B61)</f>
        <v>3</v>
      </c>
      <c r="AA61" s="109">
        <f>+'Eventos de riesgos'!$I61-'Eventos de riesgos'!$J61-'Eventos de riesgos'!$K61</f>
        <v>0</v>
      </c>
      <c r="AB61" s="110" t="s">
        <v>1305</v>
      </c>
      <c r="AC61" s="110" t="s">
        <v>1306</v>
      </c>
      <c r="AD61" s="110" t="s">
        <v>1307</v>
      </c>
      <c r="AE61" s="110" t="s">
        <v>1308</v>
      </c>
    </row>
    <row r="62" spans="1:31" s="91" customFormat="1" ht="63.5" customHeight="1" x14ac:dyDescent="0.35">
      <c r="A62" s="90"/>
      <c r="B62" s="100">
        <v>61</v>
      </c>
      <c r="C62" s="101">
        <v>2024</v>
      </c>
      <c r="D62" s="102" t="s">
        <v>411</v>
      </c>
      <c r="E62" s="103">
        <v>45482.557638888888</v>
      </c>
      <c r="F62" s="103">
        <v>45512.558333333334</v>
      </c>
      <c r="G62" s="104">
        <v>45524.558333333334</v>
      </c>
      <c r="H62" s="149" t="s">
        <v>499</v>
      </c>
      <c r="I62" s="105">
        <v>7568355</v>
      </c>
      <c r="J62" s="105">
        <v>7412237</v>
      </c>
      <c r="K62" s="106">
        <v>0</v>
      </c>
      <c r="L62" s="107" t="s">
        <v>33</v>
      </c>
      <c r="M62" s="107" t="s">
        <v>34</v>
      </c>
      <c r="N62" s="107" t="s">
        <v>79</v>
      </c>
      <c r="O62" s="100" t="s">
        <v>26</v>
      </c>
      <c r="P62" s="108">
        <v>45535.563194444447</v>
      </c>
      <c r="Q62" s="107" t="s">
        <v>87</v>
      </c>
      <c r="R62" s="107" t="s">
        <v>1065</v>
      </c>
      <c r="S62" s="107">
        <v>1033706838</v>
      </c>
      <c r="T62" s="107" t="s">
        <v>49</v>
      </c>
      <c r="U62" s="107" t="s">
        <v>50</v>
      </c>
      <c r="V62" s="107" t="s">
        <v>30</v>
      </c>
      <c r="W62" s="107" t="s">
        <v>500</v>
      </c>
      <c r="X62" s="107" t="s">
        <v>520</v>
      </c>
      <c r="Y62" s="107" t="s">
        <v>626</v>
      </c>
      <c r="Z62" s="100">
        <f>+COUNTIF('Eventos-Tareas'!$D$22:$D$1048576,'Eventos de riesgos'!$B62)</f>
        <v>5</v>
      </c>
      <c r="AA62" s="109">
        <f>+'Eventos de riesgos'!$I62-'Eventos de riesgos'!$J62-'Eventos de riesgos'!$K62</f>
        <v>156118</v>
      </c>
      <c r="AB62" s="110" t="s">
        <v>1309</v>
      </c>
      <c r="AC62" s="110" t="s">
        <v>1310</v>
      </c>
      <c r="AD62" s="110" t="s">
        <v>1311</v>
      </c>
      <c r="AE62" s="110" t="s">
        <v>1312</v>
      </c>
    </row>
    <row r="63" spans="1:31" s="91" customFormat="1" ht="63.5" customHeight="1" x14ac:dyDescent="0.35">
      <c r="A63" s="90"/>
      <c r="B63" s="100">
        <v>62</v>
      </c>
      <c r="C63" s="101">
        <v>2024</v>
      </c>
      <c r="D63" s="102" t="s">
        <v>414</v>
      </c>
      <c r="E63" s="103">
        <v>45513.577777777777</v>
      </c>
      <c r="F63" s="103">
        <v>45535.577777777777</v>
      </c>
      <c r="G63" s="104">
        <v>45513.577777777777</v>
      </c>
      <c r="H63" s="149" t="s">
        <v>501</v>
      </c>
      <c r="I63" s="105">
        <v>0</v>
      </c>
      <c r="J63" s="105">
        <v>0</v>
      </c>
      <c r="K63" s="106">
        <v>0</v>
      </c>
      <c r="L63" s="107" t="s">
        <v>493</v>
      </c>
      <c r="M63" s="107" t="s">
        <v>39</v>
      </c>
      <c r="N63" s="107" t="s">
        <v>82</v>
      </c>
      <c r="O63" s="100" t="s">
        <v>26</v>
      </c>
      <c r="P63" s="108">
        <v>45535.576388888891</v>
      </c>
      <c r="Q63" s="107" t="s">
        <v>66</v>
      </c>
      <c r="R63" s="107" t="s">
        <v>88</v>
      </c>
      <c r="S63" s="107">
        <v>1033706838</v>
      </c>
      <c r="T63" s="107" t="s">
        <v>49</v>
      </c>
      <c r="U63" s="107" t="s">
        <v>50</v>
      </c>
      <c r="V63" s="107" t="s">
        <v>30</v>
      </c>
      <c r="W63" s="107" t="s">
        <v>502</v>
      </c>
      <c r="X63" s="107" t="s">
        <v>603</v>
      </c>
      <c r="Y63" s="107"/>
      <c r="Z63" s="100">
        <f>+COUNTIF('Eventos-Tareas'!$D$22:$D$1048576,'Eventos de riesgos'!$B63)</f>
        <v>2</v>
      </c>
      <c r="AA63" s="109">
        <f>+'Eventos de riesgos'!$I63-'Eventos de riesgos'!$J63-'Eventos de riesgos'!$K63</f>
        <v>0</v>
      </c>
      <c r="AB63" s="110" t="s">
        <v>1313</v>
      </c>
      <c r="AC63" s="110" t="s">
        <v>1314</v>
      </c>
      <c r="AD63" s="110" t="s">
        <v>1315</v>
      </c>
      <c r="AE63" s="110" t="s">
        <v>1316</v>
      </c>
    </row>
    <row r="64" spans="1:31" s="91" customFormat="1" ht="63.5" customHeight="1" x14ac:dyDescent="0.35">
      <c r="A64" s="90"/>
      <c r="B64" s="100">
        <v>63</v>
      </c>
      <c r="C64" s="101">
        <v>2024</v>
      </c>
      <c r="D64" s="102" t="s">
        <v>414</v>
      </c>
      <c r="E64" s="103">
        <v>45526.581250000003</v>
      </c>
      <c r="F64" s="103">
        <v>45527.581944444442</v>
      </c>
      <c r="G64" s="104">
        <v>45527.581944444442</v>
      </c>
      <c r="H64" s="149" t="s">
        <v>597</v>
      </c>
      <c r="I64" s="105">
        <v>0</v>
      </c>
      <c r="J64" s="105">
        <v>0</v>
      </c>
      <c r="K64" s="106">
        <v>0</v>
      </c>
      <c r="L64" s="107" t="s">
        <v>493</v>
      </c>
      <c r="M64" s="107" t="s">
        <v>39</v>
      </c>
      <c r="N64" s="107" t="s">
        <v>113</v>
      </c>
      <c r="O64" s="100" t="s">
        <v>26</v>
      </c>
      <c r="P64" s="108">
        <v>45535.581944444442</v>
      </c>
      <c r="Q64" s="107" t="s">
        <v>41</v>
      </c>
      <c r="R64" s="107" t="s">
        <v>1065</v>
      </c>
      <c r="S64" s="107">
        <v>1033706838</v>
      </c>
      <c r="T64" s="107" t="s">
        <v>49</v>
      </c>
      <c r="U64" s="107" t="s">
        <v>50</v>
      </c>
      <c r="V64" s="107" t="s">
        <v>30</v>
      </c>
      <c r="W64" s="107" t="s">
        <v>598</v>
      </c>
      <c r="X64" s="107" t="s">
        <v>604</v>
      </c>
      <c r="Y64" s="107" t="s">
        <v>624</v>
      </c>
      <c r="Z64" s="100">
        <f>+COUNTIF('Eventos-Tareas'!$D$22:$D$1048576,'Eventos de riesgos'!$B64)</f>
        <v>3</v>
      </c>
      <c r="AA64" s="109">
        <f>+'Eventos de riesgos'!$I64-'Eventos de riesgos'!$J64-'Eventos de riesgos'!$K64</f>
        <v>0</v>
      </c>
      <c r="AB64" s="110" t="s">
        <v>1317</v>
      </c>
      <c r="AC64" s="110" t="s">
        <v>1318</v>
      </c>
      <c r="AD64" s="110" t="s">
        <v>1319</v>
      </c>
      <c r="AE64" s="110" t="s">
        <v>1320</v>
      </c>
    </row>
    <row r="65" spans="1:31" s="91" customFormat="1" ht="63.5" customHeight="1" x14ac:dyDescent="0.35">
      <c r="A65" s="90"/>
      <c r="B65" s="100">
        <v>64</v>
      </c>
      <c r="C65" s="101">
        <v>2024</v>
      </c>
      <c r="D65" s="102" t="s">
        <v>412</v>
      </c>
      <c r="E65" s="103">
        <v>45516.40902777778</v>
      </c>
      <c r="F65" s="103">
        <v>45516.409722222219</v>
      </c>
      <c r="G65" s="104">
        <v>45518.409722222219</v>
      </c>
      <c r="H65" s="149" t="s">
        <v>599</v>
      </c>
      <c r="I65" s="105">
        <v>104402</v>
      </c>
      <c r="J65" s="105">
        <v>0</v>
      </c>
      <c r="K65" s="106">
        <v>0</v>
      </c>
      <c r="L65" s="107" t="s">
        <v>493</v>
      </c>
      <c r="M65" s="107" t="s">
        <v>39</v>
      </c>
      <c r="N65" s="107" t="s">
        <v>113</v>
      </c>
      <c r="O65" s="100" t="s">
        <v>26</v>
      </c>
      <c r="P65" s="108">
        <v>45535.55</v>
      </c>
      <c r="Q65" s="107" t="s">
        <v>1075</v>
      </c>
      <c r="R65" s="107" t="s">
        <v>1065</v>
      </c>
      <c r="S65" s="107">
        <v>1016071699</v>
      </c>
      <c r="T65" s="107" t="s">
        <v>521</v>
      </c>
      <c r="U65" s="107" t="s">
        <v>522</v>
      </c>
      <c r="V65" s="107" t="s">
        <v>30</v>
      </c>
      <c r="W65" s="107" t="s">
        <v>600</v>
      </c>
      <c r="X65" s="107" t="s">
        <v>526</v>
      </c>
      <c r="Y65" s="107" t="s">
        <v>623</v>
      </c>
      <c r="Z65" s="100">
        <f>+COUNTIF('Eventos-Tareas'!$D$22:$D$1048576,'Eventos de riesgos'!$B65)</f>
        <v>5</v>
      </c>
      <c r="AA65" s="109">
        <f>+'Eventos de riesgos'!$I65-'Eventos de riesgos'!$J65-'Eventos de riesgos'!$K65</f>
        <v>104402</v>
      </c>
      <c r="AB65" s="110" t="s">
        <v>1321</v>
      </c>
      <c r="AC65" s="110" t="s">
        <v>1322</v>
      </c>
      <c r="AD65" s="110" t="s">
        <v>1323</v>
      </c>
      <c r="AE65" s="110" t="s">
        <v>1324</v>
      </c>
    </row>
    <row r="66" spans="1:31" s="91" customFormat="1" ht="63.5" customHeight="1" x14ac:dyDescent="0.35">
      <c r="A66" s="90"/>
      <c r="B66" s="100">
        <v>65</v>
      </c>
      <c r="C66" s="101">
        <v>2024</v>
      </c>
      <c r="D66" s="102" t="s">
        <v>412</v>
      </c>
      <c r="E66" s="103">
        <v>45548.416666666664</v>
      </c>
      <c r="F66" s="103">
        <v>45566.646527777775</v>
      </c>
      <c r="G66" s="104">
        <v>45548.416666666664</v>
      </c>
      <c r="H66" s="149" t="s">
        <v>523</v>
      </c>
      <c r="I66" s="105">
        <v>0</v>
      </c>
      <c r="J66" s="105">
        <v>0</v>
      </c>
      <c r="K66" s="106">
        <v>0</v>
      </c>
      <c r="L66" s="107" t="s">
        <v>141</v>
      </c>
      <c r="M66" s="107" t="s">
        <v>169</v>
      </c>
      <c r="N66" s="107" t="s">
        <v>170</v>
      </c>
      <c r="O66" s="100" t="s">
        <v>26</v>
      </c>
      <c r="P66" s="108">
        <v>45565.621527777781</v>
      </c>
      <c r="Q66" s="107" t="s">
        <v>1078</v>
      </c>
      <c r="R66" s="107" t="s">
        <v>1065</v>
      </c>
      <c r="S66" s="107">
        <v>53166187</v>
      </c>
      <c r="T66" s="107" t="s">
        <v>524</v>
      </c>
      <c r="U66" s="107" t="s">
        <v>57</v>
      </c>
      <c r="V66" s="107" t="s">
        <v>30</v>
      </c>
      <c r="W66" s="107" t="s">
        <v>613</v>
      </c>
      <c r="X66" s="107" t="s">
        <v>552</v>
      </c>
      <c r="Y66" s="107" t="s">
        <v>622</v>
      </c>
      <c r="Z66" s="100">
        <f>+COUNTIF('Eventos-Tareas'!$D$22:$D$1048576,'Eventos de riesgos'!$B66)</f>
        <v>4</v>
      </c>
      <c r="AA66" s="109">
        <f>+'Eventos de riesgos'!$I66-'Eventos de riesgos'!$J66-'Eventos de riesgos'!$K66</f>
        <v>0</v>
      </c>
      <c r="AB66" s="110" t="s">
        <v>1325</v>
      </c>
      <c r="AC66" s="110" t="s">
        <v>1326</v>
      </c>
      <c r="AD66" s="110" t="s">
        <v>1327</v>
      </c>
      <c r="AE66" s="110" t="s">
        <v>1328</v>
      </c>
    </row>
    <row r="67" spans="1:31" s="91" customFormat="1" ht="63.5" customHeight="1" x14ac:dyDescent="0.35">
      <c r="A67" s="90"/>
      <c r="B67" s="100">
        <v>66</v>
      </c>
      <c r="C67" s="101">
        <v>2024</v>
      </c>
      <c r="D67" s="102" t="s">
        <v>412</v>
      </c>
      <c r="E67" s="103">
        <v>45557.636111111111</v>
      </c>
      <c r="F67" s="103">
        <v>45557.636111111111</v>
      </c>
      <c r="G67" s="104">
        <v>45558.636111111111</v>
      </c>
      <c r="H67" s="149" t="s">
        <v>601</v>
      </c>
      <c r="I67" s="105">
        <v>0</v>
      </c>
      <c r="J67" s="105">
        <v>0</v>
      </c>
      <c r="K67" s="106">
        <v>0</v>
      </c>
      <c r="L67" s="107" t="s">
        <v>493</v>
      </c>
      <c r="M67" s="107" t="s">
        <v>39</v>
      </c>
      <c r="N67" s="107" t="s">
        <v>82</v>
      </c>
      <c r="O67" s="100" t="s">
        <v>26</v>
      </c>
      <c r="P67" s="108">
        <v>45565.636805555558</v>
      </c>
      <c r="Q67" s="107" t="s">
        <v>1079</v>
      </c>
      <c r="R67" s="107" t="s">
        <v>55</v>
      </c>
      <c r="S67" s="107">
        <v>72179606</v>
      </c>
      <c r="T67" s="107" t="s">
        <v>200</v>
      </c>
      <c r="U67" s="107" t="s">
        <v>105</v>
      </c>
      <c r="V67" s="107" t="s">
        <v>30</v>
      </c>
      <c r="W67" s="107" t="s">
        <v>572</v>
      </c>
      <c r="X67" s="107" t="s">
        <v>527</v>
      </c>
      <c r="Y67" s="107" t="s">
        <v>621</v>
      </c>
      <c r="Z67" s="100">
        <f>+COUNTIF('Eventos-Tareas'!$D$22:$D$1048576,'Eventos de riesgos'!$B67)</f>
        <v>4</v>
      </c>
      <c r="AA67" s="109">
        <f>+'Eventos de riesgos'!$I67-'Eventos de riesgos'!$J67-'Eventos de riesgos'!$K67</f>
        <v>0</v>
      </c>
      <c r="AB67" s="110" t="s">
        <v>1329</v>
      </c>
      <c r="AC67" s="110" t="s">
        <v>1330</v>
      </c>
      <c r="AD67" s="110" t="s">
        <v>1331</v>
      </c>
      <c r="AE67" s="110" t="s">
        <v>1332</v>
      </c>
    </row>
    <row r="68" spans="1:31" s="91" customFormat="1" ht="63.5" customHeight="1" x14ac:dyDescent="0.35">
      <c r="A68" s="90"/>
      <c r="B68" s="100">
        <v>67</v>
      </c>
      <c r="C68" s="101">
        <v>2024</v>
      </c>
      <c r="D68" s="102" t="s">
        <v>412</v>
      </c>
      <c r="E68" s="103">
        <v>45548.416666666664</v>
      </c>
      <c r="F68" s="103">
        <v>45565.694444444445</v>
      </c>
      <c r="G68" s="104">
        <v>45566.694444444445</v>
      </c>
      <c r="H68" s="149" t="s">
        <v>618</v>
      </c>
      <c r="I68" s="105">
        <v>0</v>
      </c>
      <c r="J68" s="105">
        <v>0</v>
      </c>
      <c r="K68" s="106">
        <v>0</v>
      </c>
      <c r="L68" s="107" t="s">
        <v>141</v>
      </c>
      <c r="M68" s="107" t="s">
        <v>142</v>
      </c>
      <c r="N68" s="107" t="s">
        <v>525</v>
      </c>
      <c r="O68" s="100" t="s">
        <v>26</v>
      </c>
      <c r="P68" s="108">
        <v>45565.636805555558</v>
      </c>
      <c r="Q68" s="107" t="s">
        <v>87</v>
      </c>
      <c r="R68" s="107" t="s">
        <v>1070</v>
      </c>
      <c r="S68" s="107">
        <v>53166187</v>
      </c>
      <c r="T68" s="107" t="s">
        <v>524</v>
      </c>
      <c r="U68" s="107" t="s">
        <v>57</v>
      </c>
      <c r="V68" s="107" t="s">
        <v>30</v>
      </c>
      <c r="W68" s="107" t="s">
        <v>619</v>
      </c>
      <c r="X68" s="107" t="s">
        <v>528</v>
      </c>
      <c r="Y68" s="107" t="s">
        <v>620</v>
      </c>
      <c r="Z68" s="100">
        <f>+COUNTIF('Eventos-Tareas'!$D$22:$D$1048576,'Eventos de riesgos'!$B68)</f>
        <v>4</v>
      </c>
      <c r="AA68" s="109">
        <f>+'Eventos de riesgos'!$I68-'Eventos de riesgos'!$J68-'Eventos de riesgos'!$K68</f>
        <v>0</v>
      </c>
      <c r="AB68" s="110" t="s">
        <v>1333</v>
      </c>
      <c r="AC68" s="110" t="s">
        <v>1334</v>
      </c>
      <c r="AD68" s="110" t="s">
        <v>1335</v>
      </c>
      <c r="AE68" s="110" t="s">
        <v>1336</v>
      </c>
    </row>
    <row r="69" spans="1:31" s="91" customFormat="1" ht="63.5" customHeight="1" x14ac:dyDescent="0.35">
      <c r="A69" s="90"/>
      <c r="B69" s="100">
        <v>68</v>
      </c>
      <c r="C69" s="101">
        <v>2024</v>
      </c>
      <c r="D69" s="102" t="s">
        <v>404</v>
      </c>
      <c r="E69" s="103">
        <v>45566.345833333333</v>
      </c>
      <c r="F69" s="103">
        <v>45596.345833333333</v>
      </c>
      <c r="G69" s="104">
        <v>45597.345833333333</v>
      </c>
      <c r="H69" s="149" t="s">
        <v>658</v>
      </c>
      <c r="I69" s="105">
        <f>5400000+711400+800000</f>
        <v>6911400</v>
      </c>
      <c r="J69" s="105">
        <v>0</v>
      </c>
      <c r="K69" s="106">
        <v>0</v>
      </c>
      <c r="L69" s="107" t="s">
        <v>45</v>
      </c>
      <c r="M69" s="107" t="s">
        <v>46</v>
      </c>
      <c r="N69" s="107" t="s">
        <v>60</v>
      </c>
      <c r="O69" s="100" t="s">
        <v>26</v>
      </c>
      <c r="P69" s="108">
        <v>45626.353472222225</v>
      </c>
      <c r="Q69" s="107" t="s">
        <v>27</v>
      </c>
      <c r="R69" s="107" t="s">
        <v>1069</v>
      </c>
      <c r="S69" s="107">
        <v>1016071699</v>
      </c>
      <c r="T69" s="107" t="s">
        <v>551</v>
      </c>
      <c r="U69" s="107" t="s">
        <v>522</v>
      </c>
      <c r="V69" s="107" t="s">
        <v>30</v>
      </c>
      <c r="W69" s="107" t="s">
        <v>687</v>
      </c>
      <c r="X69" s="107" t="s">
        <v>605</v>
      </c>
      <c r="Y69" s="107" t="s">
        <v>616</v>
      </c>
      <c r="Z69" s="100">
        <f>+COUNTIF('Eventos-Tareas'!$D$22:$D$1048576,'Eventos de riesgos'!$B69)</f>
        <v>18</v>
      </c>
      <c r="AA69" s="109">
        <f>+'Eventos de riesgos'!$I69-'Eventos de riesgos'!$J69-'Eventos de riesgos'!$K69</f>
        <v>6911400</v>
      </c>
      <c r="AB69" s="110" t="s">
        <v>1337</v>
      </c>
      <c r="AC69" s="110" t="s">
        <v>1338</v>
      </c>
      <c r="AD69" s="110" t="s">
        <v>1339</v>
      </c>
      <c r="AE69" s="110" t="s">
        <v>1340</v>
      </c>
    </row>
    <row r="70" spans="1:31" s="91" customFormat="1" ht="63.5" customHeight="1" x14ac:dyDescent="0.35">
      <c r="A70" s="90"/>
      <c r="B70" s="100">
        <v>69</v>
      </c>
      <c r="C70" s="101">
        <v>2024</v>
      </c>
      <c r="D70" s="102" t="s">
        <v>404</v>
      </c>
      <c r="E70" s="103">
        <v>45547.628472222219</v>
      </c>
      <c r="F70" s="103">
        <v>45576.655555555553</v>
      </c>
      <c r="G70" s="104">
        <v>45565.628472222219</v>
      </c>
      <c r="H70" s="149" t="s">
        <v>602</v>
      </c>
      <c r="I70" s="105">
        <v>0</v>
      </c>
      <c r="J70" s="105">
        <v>0</v>
      </c>
      <c r="K70" s="106">
        <v>0</v>
      </c>
      <c r="L70" s="107" t="s">
        <v>493</v>
      </c>
      <c r="M70" s="107" t="s">
        <v>39</v>
      </c>
      <c r="N70" s="107" t="s">
        <v>94</v>
      </c>
      <c r="O70" s="100" t="s">
        <v>26</v>
      </c>
      <c r="P70" s="108">
        <v>45596.652777777781</v>
      </c>
      <c r="Q70" s="107" t="s">
        <v>1080</v>
      </c>
      <c r="R70" s="107" t="s">
        <v>1072</v>
      </c>
      <c r="S70" s="107">
        <v>1098654203</v>
      </c>
      <c r="T70" s="107" t="s">
        <v>573</v>
      </c>
      <c r="U70" s="107" t="s">
        <v>574</v>
      </c>
      <c r="V70" s="107" t="s">
        <v>30</v>
      </c>
      <c r="W70" s="107" t="s">
        <v>579</v>
      </c>
      <c r="X70" s="107" t="s">
        <v>580</v>
      </c>
      <c r="Y70" s="107" t="s">
        <v>617</v>
      </c>
      <c r="Z70" s="100">
        <f>+COUNTIF('Eventos-Tareas'!$D$22:$D$1048576,'Eventos de riesgos'!$B70)</f>
        <v>5</v>
      </c>
      <c r="AA70" s="109">
        <f>+'Eventos de riesgos'!$I70-'Eventos de riesgos'!$J70-'Eventos de riesgos'!$K70</f>
        <v>0</v>
      </c>
      <c r="AB70" s="110" t="s">
        <v>1341</v>
      </c>
      <c r="AC70" s="110" t="s">
        <v>1342</v>
      </c>
      <c r="AD70" s="110" t="s">
        <v>1343</v>
      </c>
      <c r="AE70" s="110" t="s">
        <v>1344</v>
      </c>
    </row>
    <row r="71" spans="1:31" s="91" customFormat="1" ht="201.5" customHeight="1" x14ac:dyDescent="0.35">
      <c r="A71" s="90"/>
      <c r="B71" s="100">
        <v>70</v>
      </c>
      <c r="C71" s="101">
        <v>2024</v>
      </c>
      <c r="D71" s="102" t="s">
        <v>413</v>
      </c>
      <c r="E71" s="103">
        <v>45608.434027777781</v>
      </c>
      <c r="F71" s="103">
        <v>45625.434027777781</v>
      </c>
      <c r="G71" s="104">
        <v>45610.434027777781</v>
      </c>
      <c r="H71" s="149" t="s">
        <v>1510</v>
      </c>
      <c r="I71" s="105">
        <v>0</v>
      </c>
      <c r="J71" s="105">
        <v>0</v>
      </c>
      <c r="K71" s="106">
        <v>0</v>
      </c>
      <c r="L71" s="107" t="s">
        <v>141</v>
      </c>
      <c r="M71" s="107" t="s">
        <v>142</v>
      </c>
      <c r="N71" s="107" t="s">
        <v>185</v>
      </c>
      <c r="O71" s="100" t="s">
        <v>26</v>
      </c>
      <c r="P71" s="108">
        <v>45626.401388888888</v>
      </c>
      <c r="Q71" s="107" t="s">
        <v>41</v>
      </c>
      <c r="R71" s="107" t="s">
        <v>1065</v>
      </c>
      <c r="S71" s="107">
        <v>1016072548</v>
      </c>
      <c r="T71" s="107" t="s">
        <v>131</v>
      </c>
      <c r="U71" s="107" t="s">
        <v>132</v>
      </c>
      <c r="V71" s="107" t="s">
        <v>30</v>
      </c>
      <c r="W71" s="107" t="s">
        <v>614</v>
      </c>
      <c r="X71" s="107" t="s">
        <v>1519</v>
      </c>
      <c r="Y71" s="107" t="s">
        <v>625</v>
      </c>
      <c r="Z71" s="100">
        <f>+COUNTIF('Eventos-Tareas'!$D$22:$D$1048576,'Eventos de riesgos'!$B71)</f>
        <v>4</v>
      </c>
      <c r="AA71" s="109">
        <f>+'Eventos de riesgos'!$I71-'Eventos de riesgos'!$J71-'Eventos de riesgos'!$K71</f>
        <v>0</v>
      </c>
      <c r="AB71" s="110" t="s">
        <v>1517</v>
      </c>
      <c r="AC71" s="110" t="s">
        <v>1518</v>
      </c>
      <c r="AD71" s="110" t="s">
        <v>1515</v>
      </c>
      <c r="AE71" s="110" t="s">
        <v>1516</v>
      </c>
    </row>
    <row r="72" spans="1:31" s="91" customFormat="1" ht="232" customHeight="1" x14ac:dyDescent="0.35">
      <c r="A72" s="90"/>
      <c r="B72" s="100">
        <v>71</v>
      </c>
      <c r="C72" s="101">
        <v>2025</v>
      </c>
      <c r="D72" s="102" t="s">
        <v>405</v>
      </c>
      <c r="E72" s="103">
        <v>45660.609722222223</v>
      </c>
      <c r="F72" s="103">
        <v>45670.609722222223</v>
      </c>
      <c r="G72" s="104">
        <v>45666.609722222223</v>
      </c>
      <c r="H72" s="149" t="s">
        <v>1445</v>
      </c>
      <c r="I72" s="105">
        <v>0</v>
      </c>
      <c r="J72" s="105">
        <v>0</v>
      </c>
      <c r="K72" s="106">
        <v>0</v>
      </c>
      <c r="L72" s="107" t="s">
        <v>493</v>
      </c>
      <c r="M72" s="107" t="s">
        <v>102</v>
      </c>
      <c r="N72" s="107" t="s">
        <v>103</v>
      </c>
      <c r="O72" s="100" t="s">
        <v>26</v>
      </c>
      <c r="P72" s="108">
        <v>45688.618055555555</v>
      </c>
      <c r="Q72" s="107" t="s">
        <v>1065</v>
      </c>
      <c r="R72" s="107" t="s">
        <v>1065</v>
      </c>
      <c r="S72" s="107">
        <v>72179606</v>
      </c>
      <c r="T72" s="107" t="s">
        <v>200</v>
      </c>
      <c r="U72" s="107" t="s">
        <v>105</v>
      </c>
      <c r="V72" s="107" t="s">
        <v>30</v>
      </c>
      <c r="W72" s="107" t="s">
        <v>636</v>
      </c>
      <c r="X72" s="107" t="s">
        <v>686</v>
      </c>
      <c r="Y72" s="107"/>
      <c r="Z72" s="100">
        <f>+COUNTIF('Eventos-Tareas'!$D$22:$D$1048576,'Eventos de riesgos'!$B72)</f>
        <v>4</v>
      </c>
      <c r="AA72" s="109">
        <f>+'Eventos de riesgos'!$I72-'Eventos de riesgos'!$J72-'Eventos de riesgos'!$K72</f>
        <v>0</v>
      </c>
      <c r="AB72" s="110" t="s">
        <v>1345</v>
      </c>
      <c r="AC72" s="110" t="s">
        <v>1346</v>
      </c>
      <c r="AD72" s="110" t="s">
        <v>1347</v>
      </c>
      <c r="AE72" s="110" t="s">
        <v>1446</v>
      </c>
    </row>
    <row r="73" spans="1:31" s="91" customFormat="1" ht="157.5" customHeight="1" x14ac:dyDescent="0.35">
      <c r="A73" s="90"/>
      <c r="B73" s="100">
        <v>72</v>
      </c>
      <c r="C73" s="101">
        <v>2025</v>
      </c>
      <c r="D73" s="102" t="s">
        <v>405</v>
      </c>
      <c r="E73" s="103">
        <v>45646.607638888891</v>
      </c>
      <c r="F73" s="103">
        <v>45666.606944444444</v>
      </c>
      <c r="G73" s="104">
        <v>45666.606944444444</v>
      </c>
      <c r="H73" s="149" t="s">
        <v>1440</v>
      </c>
      <c r="I73" s="105">
        <v>0</v>
      </c>
      <c r="J73" s="105">
        <v>0</v>
      </c>
      <c r="K73" s="106">
        <v>0</v>
      </c>
      <c r="L73" s="107" t="s">
        <v>493</v>
      </c>
      <c r="M73" s="107" t="s">
        <v>39</v>
      </c>
      <c r="N73" s="107" t="s">
        <v>65</v>
      </c>
      <c r="O73" s="100" t="s">
        <v>26</v>
      </c>
      <c r="P73" s="108">
        <v>45747.606944444444</v>
      </c>
      <c r="Q73" s="107" t="s">
        <v>1065</v>
      </c>
      <c r="R73" s="107" t="s">
        <v>1065</v>
      </c>
      <c r="S73" s="107">
        <v>1033706838</v>
      </c>
      <c r="T73" s="107" t="s">
        <v>49</v>
      </c>
      <c r="U73" s="107" t="s">
        <v>50</v>
      </c>
      <c r="V73" s="107" t="s">
        <v>30</v>
      </c>
      <c r="W73" s="107" t="s">
        <v>637</v>
      </c>
      <c r="X73" s="107" t="s">
        <v>1014</v>
      </c>
      <c r="Y73" s="107"/>
      <c r="Z73" s="100">
        <f>+COUNTIF('Eventos-Tareas'!$D$22:$D$1048576,'Eventos de riesgos'!$B73)</f>
        <v>7</v>
      </c>
      <c r="AA73" s="109">
        <f>+'Eventos de riesgos'!$I73-'Eventos de riesgos'!$J73-'Eventos de riesgos'!$K73</f>
        <v>0</v>
      </c>
      <c r="AB73" s="110" t="s">
        <v>1348</v>
      </c>
      <c r="AC73" s="110" t="s">
        <v>1349</v>
      </c>
      <c r="AD73" s="110" t="s">
        <v>1350</v>
      </c>
      <c r="AE73" s="110" t="s">
        <v>1441</v>
      </c>
    </row>
    <row r="74" spans="1:31" s="91" customFormat="1" ht="268" customHeight="1" x14ac:dyDescent="0.35">
      <c r="A74" s="90"/>
      <c r="B74" s="100">
        <v>73</v>
      </c>
      <c r="C74" s="101">
        <v>2025</v>
      </c>
      <c r="D74" s="102" t="s">
        <v>406</v>
      </c>
      <c r="E74" s="103">
        <v>45704.53125</v>
      </c>
      <c r="F74" s="103">
        <v>45704.53125</v>
      </c>
      <c r="G74" s="104">
        <v>45713.53125</v>
      </c>
      <c r="H74" s="149" t="s">
        <v>1438</v>
      </c>
      <c r="I74" s="105">
        <v>0</v>
      </c>
      <c r="J74" s="105">
        <v>0</v>
      </c>
      <c r="K74" s="106">
        <v>0</v>
      </c>
      <c r="L74" s="107" t="s">
        <v>493</v>
      </c>
      <c r="M74" s="107" t="s">
        <v>39</v>
      </c>
      <c r="N74" s="107" t="s">
        <v>113</v>
      </c>
      <c r="O74" s="100" t="s">
        <v>26</v>
      </c>
      <c r="P74" s="108">
        <v>45716.531944444447</v>
      </c>
      <c r="Q74" s="107" t="s">
        <v>1065</v>
      </c>
      <c r="R74" s="107" t="s">
        <v>1073</v>
      </c>
      <c r="S74" s="107">
        <v>1033706838</v>
      </c>
      <c r="T74" s="107" t="s">
        <v>49</v>
      </c>
      <c r="U74" s="107" t="s">
        <v>50</v>
      </c>
      <c r="V74" s="107" t="s">
        <v>30</v>
      </c>
      <c r="W74" s="107" t="s">
        <v>638</v>
      </c>
      <c r="X74" s="107" t="s">
        <v>677</v>
      </c>
      <c r="Y74" s="107"/>
      <c r="Z74" s="100">
        <f>+COUNTIF('Eventos-Tareas'!$D$22:$D$1048576,'Eventos de riesgos'!$B74)</f>
        <v>3</v>
      </c>
      <c r="AA74" s="109">
        <f>+'Eventos de riesgos'!$I74-'Eventos de riesgos'!$J74-'Eventos de riesgos'!$K74</f>
        <v>0</v>
      </c>
      <c r="AB74" s="110" t="s">
        <v>1351</v>
      </c>
      <c r="AC74" s="110" t="s">
        <v>1352</v>
      </c>
      <c r="AD74" s="110" t="s">
        <v>1353</v>
      </c>
      <c r="AE74" s="110" t="s">
        <v>1442</v>
      </c>
    </row>
    <row r="75" spans="1:31" s="91" customFormat="1" ht="242" customHeight="1" x14ac:dyDescent="0.35">
      <c r="A75" s="90"/>
      <c r="B75" s="100">
        <v>74</v>
      </c>
      <c r="C75" s="101">
        <v>2025</v>
      </c>
      <c r="D75" s="102" t="s">
        <v>406</v>
      </c>
      <c r="E75" s="103">
        <v>45713.029861111114</v>
      </c>
      <c r="F75" s="103">
        <v>45713.029861111114</v>
      </c>
      <c r="G75" s="104">
        <v>45713.029861111114</v>
      </c>
      <c r="H75" s="149" t="s">
        <v>1439</v>
      </c>
      <c r="I75" s="105">
        <v>0</v>
      </c>
      <c r="J75" s="105">
        <v>0</v>
      </c>
      <c r="K75" s="106">
        <v>0</v>
      </c>
      <c r="L75" s="107" t="s">
        <v>493</v>
      </c>
      <c r="M75" s="107" t="s">
        <v>39</v>
      </c>
      <c r="N75" s="107" t="s">
        <v>113</v>
      </c>
      <c r="O75" s="100" t="s">
        <v>26</v>
      </c>
      <c r="P75" s="108">
        <v>45716.030555555553</v>
      </c>
      <c r="Q75" s="107" t="s">
        <v>1065</v>
      </c>
      <c r="R75" s="107" t="s">
        <v>1066</v>
      </c>
      <c r="S75" s="107">
        <v>53166187</v>
      </c>
      <c r="T75" s="107" t="s">
        <v>524</v>
      </c>
      <c r="U75" s="107" t="s">
        <v>57</v>
      </c>
      <c r="V75" s="107" t="s">
        <v>30</v>
      </c>
      <c r="W75" s="107" t="s">
        <v>639</v>
      </c>
      <c r="X75" s="107" t="s">
        <v>1443</v>
      </c>
      <c r="Y75" s="107"/>
      <c r="Z75" s="100">
        <f>+COUNTIF('Eventos-Tareas'!$D$22:$D$1048576,'Eventos de riesgos'!$B75)</f>
        <v>4</v>
      </c>
      <c r="AA75" s="109">
        <f>+'Eventos de riesgos'!$I75-'Eventos de riesgos'!$J75-'Eventos de riesgos'!$K75</f>
        <v>0</v>
      </c>
      <c r="AB75" s="110" t="s">
        <v>1354</v>
      </c>
      <c r="AC75" s="110" t="s">
        <v>1355</v>
      </c>
      <c r="AD75" s="110" t="s">
        <v>1356</v>
      </c>
      <c r="AE75" s="110" t="s">
        <v>1444</v>
      </c>
    </row>
    <row r="76" spans="1:31" s="91" customFormat="1" ht="222" customHeight="1" x14ac:dyDescent="0.35">
      <c r="A76" s="90"/>
      <c r="B76" s="100">
        <v>75</v>
      </c>
      <c r="C76" s="101">
        <v>2025</v>
      </c>
      <c r="D76" s="102" t="s">
        <v>406</v>
      </c>
      <c r="E76" s="103">
        <v>45742.487500000003</v>
      </c>
      <c r="F76" s="103">
        <v>45742.488194444442</v>
      </c>
      <c r="G76" s="104">
        <v>45742.488194444442</v>
      </c>
      <c r="H76" s="149" t="s">
        <v>1436</v>
      </c>
      <c r="I76" s="105">
        <v>0</v>
      </c>
      <c r="J76" s="105">
        <v>0</v>
      </c>
      <c r="K76" s="106">
        <v>0</v>
      </c>
      <c r="L76" s="107" t="s">
        <v>493</v>
      </c>
      <c r="M76" s="107" t="s">
        <v>39</v>
      </c>
      <c r="N76" s="107" t="s">
        <v>108</v>
      </c>
      <c r="O76" s="100" t="s">
        <v>26</v>
      </c>
      <c r="P76" s="108">
        <v>45716.486805555556</v>
      </c>
      <c r="Q76" s="107" t="s">
        <v>87</v>
      </c>
      <c r="R76" s="107" t="s">
        <v>1065</v>
      </c>
      <c r="S76" s="107">
        <v>1033706838</v>
      </c>
      <c r="T76" s="107" t="s">
        <v>49</v>
      </c>
      <c r="U76" s="107" t="s">
        <v>50</v>
      </c>
      <c r="V76" s="107" t="s">
        <v>30</v>
      </c>
      <c r="W76" s="107" t="s">
        <v>640</v>
      </c>
      <c r="X76" s="107" t="s">
        <v>1015</v>
      </c>
      <c r="Y76" s="107"/>
      <c r="Z76" s="100">
        <f>+COUNTIF('Eventos-Tareas'!$D$22:$D$1048576,'Eventos de riesgos'!$B76)</f>
        <v>5</v>
      </c>
      <c r="AA76" s="109">
        <f>+'Eventos de riesgos'!$I76-'Eventos de riesgos'!$J76-'Eventos de riesgos'!$K76</f>
        <v>0</v>
      </c>
      <c r="AB76" s="110" t="s">
        <v>1357</v>
      </c>
      <c r="AC76" s="110" t="s">
        <v>1358</v>
      </c>
      <c r="AD76" s="110" t="s">
        <v>1359</v>
      </c>
      <c r="AE76" s="110" t="s">
        <v>1437</v>
      </c>
    </row>
    <row r="77" spans="1:31" s="91" customFormat="1" ht="315" customHeight="1" x14ac:dyDescent="0.35">
      <c r="A77" s="90"/>
      <c r="B77" s="100">
        <v>76</v>
      </c>
      <c r="C77" s="101">
        <v>2025</v>
      </c>
      <c r="D77" s="102" t="s">
        <v>407</v>
      </c>
      <c r="E77" s="103">
        <v>45741.913888888892</v>
      </c>
      <c r="F77" s="103">
        <v>45741.914583333331</v>
      </c>
      <c r="G77" s="104">
        <v>45742.914583333331</v>
      </c>
      <c r="H77" s="149" t="s">
        <v>1543</v>
      </c>
      <c r="I77" s="105">
        <v>0</v>
      </c>
      <c r="J77" s="105">
        <v>0</v>
      </c>
      <c r="K77" s="106">
        <v>0</v>
      </c>
      <c r="L77" s="107" t="s">
        <v>141</v>
      </c>
      <c r="M77" s="107" t="s">
        <v>142</v>
      </c>
      <c r="N77" s="107" t="s">
        <v>185</v>
      </c>
      <c r="O77" s="100" t="s">
        <v>26</v>
      </c>
      <c r="P77" s="108">
        <v>45747.912499999999</v>
      </c>
      <c r="Q77" s="107" t="s">
        <v>41</v>
      </c>
      <c r="R77" s="107" t="s">
        <v>1070</v>
      </c>
      <c r="S77" s="107">
        <v>72179606</v>
      </c>
      <c r="T77" s="107" t="s">
        <v>200</v>
      </c>
      <c r="U77" s="107" t="s">
        <v>105</v>
      </c>
      <c r="V77" s="107" t="s">
        <v>30</v>
      </c>
      <c r="W77" s="107" t="s">
        <v>685</v>
      </c>
      <c r="X77" s="107" t="s">
        <v>773</v>
      </c>
      <c r="Y77" s="107"/>
      <c r="Z77" s="100">
        <f>+COUNTIF('Eventos-Tareas'!$D$22:$D$1048576,'Eventos de riesgos'!$B77)</f>
        <v>3</v>
      </c>
      <c r="AA77" s="109">
        <f>+'Eventos de riesgos'!$I77-'Eventos de riesgos'!$J77-'Eventos de riesgos'!$K77</f>
        <v>0</v>
      </c>
      <c r="AB77" s="110" t="s">
        <v>1360</v>
      </c>
      <c r="AC77" s="110" t="s">
        <v>1361</v>
      </c>
      <c r="AD77" s="110" t="s">
        <v>1362</v>
      </c>
      <c r="AE77" s="110" t="s">
        <v>1434</v>
      </c>
    </row>
    <row r="78" spans="1:31" s="91" customFormat="1" ht="335" customHeight="1" x14ac:dyDescent="0.35">
      <c r="A78" s="90"/>
      <c r="B78" s="100">
        <v>77</v>
      </c>
      <c r="C78" s="101">
        <v>2025</v>
      </c>
      <c r="D78" s="102" t="s">
        <v>410</v>
      </c>
      <c r="E78" s="103">
        <v>45820.80972222222</v>
      </c>
      <c r="F78" s="103">
        <v>45820.80972222222</v>
      </c>
      <c r="G78" s="104">
        <v>45821.80972222222</v>
      </c>
      <c r="H78" s="149" t="s">
        <v>1432</v>
      </c>
      <c r="I78" s="105">
        <v>28344421</v>
      </c>
      <c r="J78" s="105">
        <v>28344421</v>
      </c>
      <c r="K78" s="106">
        <v>0</v>
      </c>
      <c r="L78" s="107" t="s">
        <v>493</v>
      </c>
      <c r="M78" s="107" t="s">
        <v>39</v>
      </c>
      <c r="N78" s="107" t="s">
        <v>82</v>
      </c>
      <c r="O78" s="100" t="s">
        <v>26</v>
      </c>
      <c r="P78" s="108">
        <v>45838.809027777781</v>
      </c>
      <c r="Q78" s="107" t="s">
        <v>1065</v>
      </c>
      <c r="R78" s="107" t="s">
        <v>1065</v>
      </c>
      <c r="S78" s="107">
        <v>1033706838</v>
      </c>
      <c r="T78" s="107" t="s">
        <v>49</v>
      </c>
      <c r="U78" s="107" t="s">
        <v>50</v>
      </c>
      <c r="V78" s="107" t="s">
        <v>30</v>
      </c>
      <c r="W78" s="107" t="s">
        <v>696</v>
      </c>
      <c r="X78" s="107" t="s">
        <v>736</v>
      </c>
      <c r="Y78" s="107"/>
      <c r="Z78" s="100">
        <f>+COUNTIF('Eventos-Tareas'!$D$22:$D$1048576,'Eventos de riesgos'!$B78)</f>
        <v>11</v>
      </c>
      <c r="AA78" s="109">
        <f>+'Eventos de riesgos'!$I78-'Eventos de riesgos'!$J78-'Eventos de riesgos'!$K78</f>
        <v>0</v>
      </c>
      <c r="AB78" s="110" t="s">
        <v>1363</v>
      </c>
      <c r="AC78" s="110" t="s">
        <v>1364</v>
      </c>
      <c r="AD78" s="110" t="s">
        <v>1365</v>
      </c>
      <c r="AE78" s="110" t="s">
        <v>1433</v>
      </c>
    </row>
    <row r="79" spans="1:31" s="91" customFormat="1" ht="387.5" customHeight="1" x14ac:dyDescent="0.35">
      <c r="A79" s="90"/>
      <c r="B79" s="100">
        <v>78</v>
      </c>
      <c r="C79" s="101">
        <v>2025</v>
      </c>
      <c r="D79" s="102" t="s">
        <v>411</v>
      </c>
      <c r="E79" s="103">
        <v>45842.597222222219</v>
      </c>
      <c r="F79" s="103">
        <v>45845.597916666666</v>
      </c>
      <c r="G79" s="104">
        <v>45839.597916666666</v>
      </c>
      <c r="H79" s="149" t="s">
        <v>1431</v>
      </c>
      <c r="I79" s="105">
        <v>0</v>
      </c>
      <c r="J79" s="105">
        <v>0</v>
      </c>
      <c r="K79" s="106">
        <v>0</v>
      </c>
      <c r="L79" s="107" t="s">
        <v>141</v>
      </c>
      <c r="M79" s="107" t="s">
        <v>169</v>
      </c>
      <c r="N79" s="107" t="s">
        <v>170</v>
      </c>
      <c r="O79" s="100" t="s">
        <v>26</v>
      </c>
      <c r="P79" s="108">
        <v>45845.606944444444</v>
      </c>
      <c r="Q79" s="107" t="s">
        <v>1077</v>
      </c>
      <c r="R79" s="107" t="s">
        <v>1065</v>
      </c>
      <c r="S79" s="107">
        <v>1018433978</v>
      </c>
      <c r="T79" s="107" t="s">
        <v>697</v>
      </c>
      <c r="U79" s="107" t="s">
        <v>29</v>
      </c>
      <c r="V79" s="107" t="s">
        <v>30</v>
      </c>
      <c r="W79" s="107" t="s">
        <v>698</v>
      </c>
      <c r="X79" s="107" t="s">
        <v>738</v>
      </c>
      <c r="Y79" s="107"/>
      <c r="Z79" s="100">
        <f>+COUNTIF('Eventos-Tareas'!$D$22:$D$1048576,'Eventos de riesgos'!$B79)</f>
        <v>5</v>
      </c>
      <c r="AA79" s="109">
        <f>+'Eventos de riesgos'!$I79-'Eventos de riesgos'!$J79-'Eventos de riesgos'!$K79</f>
        <v>0</v>
      </c>
      <c r="AB79" s="110" t="s">
        <v>1366</v>
      </c>
      <c r="AC79" s="110" t="s">
        <v>1367</v>
      </c>
      <c r="AD79" s="110" t="s">
        <v>1368</v>
      </c>
      <c r="AE79" s="110" t="s">
        <v>1369</v>
      </c>
    </row>
    <row r="80" spans="1:31" s="91" customFormat="1" ht="243.5" customHeight="1" x14ac:dyDescent="0.35">
      <c r="A80" s="90"/>
      <c r="B80" s="100">
        <v>79</v>
      </c>
      <c r="C80" s="101">
        <v>2025</v>
      </c>
      <c r="D80" s="102" t="s">
        <v>411</v>
      </c>
      <c r="E80" s="103">
        <v>45890.614583333336</v>
      </c>
      <c r="F80" s="103">
        <v>45892.614583333336</v>
      </c>
      <c r="G80" s="104">
        <v>45890.614583333336</v>
      </c>
      <c r="H80" s="149" t="s">
        <v>1490</v>
      </c>
      <c r="I80" s="105">
        <v>10040000</v>
      </c>
      <c r="J80" s="105">
        <v>0</v>
      </c>
      <c r="K80" s="106">
        <v>0</v>
      </c>
      <c r="L80" s="107" t="s">
        <v>45</v>
      </c>
      <c r="M80" s="107" t="s">
        <v>46</v>
      </c>
      <c r="N80" s="107" t="s">
        <v>60</v>
      </c>
      <c r="O80" s="100" t="s">
        <v>26</v>
      </c>
      <c r="P80" s="108">
        <v>45869.613194444442</v>
      </c>
      <c r="Q80" s="107" t="s">
        <v>27</v>
      </c>
      <c r="R80" s="107" t="s">
        <v>1066</v>
      </c>
      <c r="S80" s="107">
        <v>1033706838</v>
      </c>
      <c r="T80" s="107" t="s">
        <v>49</v>
      </c>
      <c r="U80" s="107" t="s">
        <v>50</v>
      </c>
      <c r="V80" s="107" t="s">
        <v>30</v>
      </c>
      <c r="W80" s="107" t="s">
        <v>699</v>
      </c>
      <c r="X80" s="107" t="s">
        <v>737</v>
      </c>
      <c r="Y80" s="107"/>
      <c r="Z80" s="100">
        <f>+COUNTIF('Eventos-Tareas'!$D$22:$D$1048576,'Eventos de riesgos'!$B80)</f>
        <v>15</v>
      </c>
      <c r="AA80" s="109">
        <f>+'Eventos de riesgos'!$I80-'Eventos de riesgos'!$J80-'Eventos de riesgos'!$K80</f>
        <v>10040000</v>
      </c>
      <c r="AB80" s="110" t="s">
        <v>1506</v>
      </c>
      <c r="AC80" s="110" t="s">
        <v>1370</v>
      </c>
      <c r="AD80" s="110" t="s">
        <v>1507</v>
      </c>
      <c r="AE80" s="110" t="s">
        <v>1508</v>
      </c>
    </row>
    <row r="81" spans="1:31" s="91" customFormat="1" ht="368" customHeight="1" x14ac:dyDescent="0.35">
      <c r="A81" s="90"/>
      <c r="B81" s="100">
        <v>80</v>
      </c>
      <c r="C81" s="101">
        <v>2025</v>
      </c>
      <c r="D81" s="102" t="s">
        <v>414</v>
      </c>
      <c r="E81" s="103">
        <v>45892.682638888888</v>
      </c>
      <c r="F81" s="103">
        <v>45928.682638888888</v>
      </c>
      <c r="G81" s="104">
        <v>45926.682638888888</v>
      </c>
      <c r="H81" s="149" t="s">
        <v>1509</v>
      </c>
      <c r="I81" s="105">
        <v>29398716</v>
      </c>
      <c r="J81" s="105">
        <v>28988008</v>
      </c>
      <c r="K81" s="106">
        <v>0</v>
      </c>
      <c r="L81" s="107" t="s">
        <v>33</v>
      </c>
      <c r="M81" s="107" t="s">
        <v>34</v>
      </c>
      <c r="N81" s="107" t="s">
        <v>79</v>
      </c>
      <c r="O81" s="100" t="s">
        <v>26</v>
      </c>
      <c r="P81" s="108">
        <v>45900.71875</v>
      </c>
      <c r="Q81" s="107" t="s">
        <v>27</v>
      </c>
      <c r="R81" s="107" t="s">
        <v>1065</v>
      </c>
      <c r="S81" s="107">
        <v>1018433978</v>
      </c>
      <c r="T81" s="107" t="s">
        <v>793</v>
      </c>
      <c r="U81" s="107" t="s">
        <v>29</v>
      </c>
      <c r="V81" s="107" t="s">
        <v>30</v>
      </c>
      <c r="W81" s="107" t="s">
        <v>794</v>
      </c>
      <c r="X81" s="107" t="s">
        <v>795</v>
      </c>
      <c r="Y81" s="107"/>
      <c r="Z81" s="100">
        <f>+COUNTIF('Eventos-Tareas'!$D$22:$D$1048576,'Eventos de riesgos'!$B81)</f>
        <v>8</v>
      </c>
      <c r="AA81" s="109">
        <f>+'Eventos de riesgos'!$I81-'Eventos de riesgos'!$J81-'Eventos de riesgos'!$K81</f>
        <v>410708</v>
      </c>
      <c r="AB81" s="110" t="s">
        <v>1371</v>
      </c>
      <c r="AC81" s="110" t="s">
        <v>1372</v>
      </c>
      <c r="AD81" s="110" t="s">
        <v>1373</v>
      </c>
      <c r="AE81" s="110" t="s">
        <v>1374</v>
      </c>
    </row>
    <row r="82" spans="1:31" s="91" customFormat="1" ht="302.5" customHeight="1" x14ac:dyDescent="0.35">
      <c r="A82" s="90"/>
      <c r="B82" s="100">
        <v>81</v>
      </c>
      <c r="C82" s="101">
        <v>2025</v>
      </c>
      <c r="D82" s="102" t="s">
        <v>413</v>
      </c>
      <c r="E82" s="103">
        <v>45961.625</v>
      </c>
      <c r="F82" s="103">
        <v>45967.416666666664</v>
      </c>
      <c r="G82" s="104">
        <v>45965.625</v>
      </c>
      <c r="H82" s="149" t="s">
        <v>1430</v>
      </c>
      <c r="I82" s="105">
        <v>0</v>
      </c>
      <c r="J82" s="105">
        <v>0</v>
      </c>
      <c r="K82" s="106">
        <v>0</v>
      </c>
      <c r="L82" s="107" t="s">
        <v>493</v>
      </c>
      <c r="M82" s="107" t="s">
        <v>936</v>
      </c>
      <c r="N82" s="107" t="s">
        <v>25</v>
      </c>
      <c r="O82" s="100" t="s">
        <v>26</v>
      </c>
      <c r="P82" s="108">
        <v>45991.756249999999</v>
      </c>
      <c r="Q82" s="107" t="s">
        <v>41</v>
      </c>
      <c r="R82" s="107" t="s">
        <v>1065</v>
      </c>
      <c r="S82" s="107">
        <v>1018433978</v>
      </c>
      <c r="T82" s="107" t="s">
        <v>937</v>
      </c>
      <c r="U82" s="107" t="s">
        <v>938</v>
      </c>
      <c r="V82" s="107" t="s">
        <v>30</v>
      </c>
      <c r="W82" s="107" t="s">
        <v>939</v>
      </c>
      <c r="X82" s="107" t="s">
        <v>1016</v>
      </c>
      <c r="Y82" s="107"/>
      <c r="Z82" s="100">
        <f>+COUNTIF('Eventos-Tareas'!$D$22:$D$1048576,'Eventos de riesgos'!$B82)</f>
        <v>12</v>
      </c>
      <c r="AA82" s="109">
        <f>+'Eventos de riesgos'!$I82-'Eventos de riesgos'!$J82-'Eventos de riesgos'!$K82</f>
        <v>0</v>
      </c>
      <c r="AB82" s="110" t="s">
        <v>1375</v>
      </c>
      <c r="AC82" s="110" t="s">
        <v>1376</v>
      </c>
      <c r="AD82" s="110" t="s">
        <v>1377</v>
      </c>
      <c r="AE82" s="110" t="s">
        <v>1378</v>
      </c>
    </row>
    <row r="83" spans="1:31" s="91" customFormat="1" ht="409.5" customHeight="1" x14ac:dyDescent="0.35">
      <c r="A83" s="90"/>
      <c r="B83" s="100">
        <v>82</v>
      </c>
      <c r="C83" s="101">
        <v>2025</v>
      </c>
      <c r="D83" s="102" t="s">
        <v>413</v>
      </c>
      <c r="E83" s="103">
        <v>45967.708333333336</v>
      </c>
      <c r="F83" s="103">
        <v>45968.729166666664</v>
      </c>
      <c r="G83" s="104">
        <v>45967.729166666664</v>
      </c>
      <c r="H83" s="149" t="s">
        <v>1429</v>
      </c>
      <c r="I83" s="105">
        <v>0</v>
      </c>
      <c r="J83" s="105">
        <v>0</v>
      </c>
      <c r="K83" s="106">
        <v>0</v>
      </c>
      <c r="L83" s="107" t="s">
        <v>493</v>
      </c>
      <c r="M83" s="107" t="s">
        <v>39</v>
      </c>
      <c r="N83" s="107" t="s">
        <v>108</v>
      </c>
      <c r="O83" s="100" t="s">
        <v>26</v>
      </c>
      <c r="P83" s="108">
        <v>45991.708333333336</v>
      </c>
      <c r="Q83" s="107" t="s">
        <v>27</v>
      </c>
      <c r="R83" s="107" t="s">
        <v>1065</v>
      </c>
      <c r="S83" s="107">
        <v>1018433978</v>
      </c>
      <c r="T83" s="107" t="s">
        <v>940</v>
      </c>
      <c r="U83" s="107" t="s">
        <v>938</v>
      </c>
      <c r="V83" s="107" t="s">
        <v>30</v>
      </c>
      <c r="W83" s="107" t="s">
        <v>941</v>
      </c>
      <c r="X83" s="107" t="s">
        <v>972</v>
      </c>
      <c r="Y83" s="107"/>
      <c r="Z83" s="100">
        <f>+COUNTIF('Eventos-Tareas'!$D$22:$D$1048576,'Eventos de riesgos'!$B83)</f>
        <v>10</v>
      </c>
      <c r="AA83" s="109">
        <f>+'Eventos de riesgos'!$I83-'Eventos de riesgos'!$J83-'Eventos de riesgos'!$K83</f>
        <v>0</v>
      </c>
      <c r="AB83" s="110" t="s">
        <v>1379</v>
      </c>
      <c r="AC83" s="110" t="s">
        <v>1380</v>
      </c>
      <c r="AD83" s="110" t="s">
        <v>1381</v>
      </c>
      <c r="AE83" s="110" t="s">
        <v>1382</v>
      </c>
    </row>
    <row r="84" spans="1:31" s="91" customFormat="1" ht="409.5" x14ac:dyDescent="0.35">
      <c r="A84" s="90"/>
      <c r="B84" s="100">
        <v>83</v>
      </c>
      <c r="C84" s="101">
        <v>2025</v>
      </c>
      <c r="D84" s="102" t="s">
        <v>413</v>
      </c>
      <c r="E84" s="103">
        <v>45929.395833333336</v>
      </c>
      <c r="F84" s="103">
        <v>45930.334722222222</v>
      </c>
      <c r="G84" s="104">
        <v>45929.395833333336</v>
      </c>
      <c r="H84" s="149" t="s">
        <v>1428</v>
      </c>
      <c r="I84" s="105">
        <v>0</v>
      </c>
      <c r="J84" s="105">
        <v>0</v>
      </c>
      <c r="K84" s="106">
        <v>0</v>
      </c>
      <c r="L84" s="107" t="s">
        <v>33</v>
      </c>
      <c r="M84" s="107" t="s">
        <v>34</v>
      </c>
      <c r="N84" s="107" t="s">
        <v>54</v>
      </c>
      <c r="O84" s="100" t="s">
        <v>26</v>
      </c>
      <c r="P84" s="108">
        <v>45991.54583333333</v>
      </c>
      <c r="Q84" s="107" t="s">
        <v>1065</v>
      </c>
      <c r="R84" s="107" t="s">
        <v>55</v>
      </c>
      <c r="S84" s="107">
        <v>53166187</v>
      </c>
      <c r="T84" s="107" t="s">
        <v>942</v>
      </c>
      <c r="U84" s="107" t="s">
        <v>57</v>
      </c>
      <c r="V84" s="107" t="s">
        <v>30</v>
      </c>
      <c r="W84" s="107" t="s">
        <v>943</v>
      </c>
      <c r="X84" s="107" t="s">
        <v>778</v>
      </c>
      <c r="Y84" s="107" t="s">
        <v>975</v>
      </c>
      <c r="Z84" s="100">
        <f>+COUNTIF('Eventos-Tareas'!$D$22:$D$1048576,'Eventos de riesgos'!$B84)</f>
        <v>5</v>
      </c>
      <c r="AA84" s="109">
        <f>+'Eventos de riesgos'!$I84-'Eventos de riesgos'!$J84-'Eventos de riesgos'!$K84</f>
        <v>0</v>
      </c>
      <c r="AB84" s="110" t="s">
        <v>1383</v>
      </c>
      <c r="AC84" s="110" t="s">
        <v>1384</v>
      </c>
      <c r="AD84" s="110" t="s">
        <v>1385</v>
      </c>
      <c r="AE84" s="110" t="s">
        <v>1386</v>
      </c>
    </row>
    <row r="85" spans="1:31" s="91" customFormat="1" ht="348" x14ac:dyDescent="0.35">
      <c r="A85" s="90"/>
      <c r="B85" s="100">
        <v>84</v>
      </c>
      <c r="C85" s="101">
        <v>2025</v>
      </c>
      <c r="D85" s="102" t="s">
        <v>413</v>
      </c>
      <c r="E85" s="103">
        <v>45965.466666666667</v>
      </c>
      <c r="F85" s="103">
        <v>45965.467361111114</v>
      </c>
      <c r="G85" s="104">
        <v>45966.467361111114</v>
      </c>
      <c r="H85" s="149" t="s">
        <v>1427</v>
      </c>
      <c r="I85" s="105">
        <v>71000000</v>
      </c>
      <c r="J85" s="105">
        <v>71000000</v>
      </c>
      <c r="K85" s="106">
        <v>0</v>
      </c>
      <c r="L85" s="107" t="s">
        <v>493</v>
      </c>
      <c r="M85" s="107" t="s">
        <v>39</v>
      </c>
      <c r="N85" s="107" t="s">
        <v>82</v>
      </c>
      <c r="O85" s="100" t="s">
        <v>26</v>
      </c>
      <c r="P85" s="108">
        <v>45991.720138888886</v>
      </c>
      <c r="Q85" s="107" t="s">
        <v>41</v>
      </c>
      <c r="R85" s="107" t="s">
        <v>1065</v>
      </c>
      <c r="S85" s="107">
        <v>17955312</v>
      </c>
      <c r="T85" s="107" t="s">
        <v>944</v>
      </c>
      <c r="U85" s="107" t="s">
        <v>945</v>
      </c>
      <c r="V85" s="107" t="s">
        <v>30</v>
      </c>
      <c r="W85" s="107" t="s">
        <v>946</v>
      </c>
      <c r="X85" s="107" t="s">
        <v>736</v>
      </c>
      <c r="Y85" s="107" t="s">
        <v>974</v>
      </c>
      <c r="Z85" s="100">
        <f>+COUNTIF('Eventos-Tareas'!$D$22:$D$1048576,'Eventos de riesgos'!$B85)</f>
        <v>5</v>
      </c>
      <c r="AA85" s="109">
        <f>+'Eventos de riesgos'!$I85-'Eventos de riesgos'!$J85-'Eventos de riesgos'!$K85</f>
        <v>0</v>
      </c>
      <c r="AB85" s="110" t="s">
        <v>1387</v>
      </c>
      <c r="AC85" s="110" t="s">
        <v>1388</v>
      </c>
      <c r="AD85" s="110" t="s">
        <v>1389</v>
      </c>
      <c r="AE85" s="110" t="s">
        <v>1390</v>
      </c>
    </row>
    <row r="86" spans="1:31" s="91" customFormat="1" ht="264" x14ac:dyDescent="0.35">
      <c r="A86" s="90"/>
      <c r="B86" s="100">
        <v>85</v>
      </c>
      <c r="C86" s="101">
        <v>2025</v>
      </c>
      <c r="D86" s="102" t="s">
        <v>413</v>
      </c>
      <c r="E86" s="103">
        <v>46022.588194444441</v>
      </c>
      <c r="F86" s="103">
        <v>45965.588194444441</v>
      </c>
      <c r="G86" s="104">
        <v>45995.588888888888</v>
      </c>
      <c r="H86" s="149" t="s">
        <v>1419</v>
      </c>
      <c r="I86" s="105">
        <v>0</v>
      </c>
      <c r="J86" s="105">
        <v>0</v>
      </c>
      <c r="K86" s="106">
        <v>0</v>
      </c>
      <c r="L86" s="107" t="s">
        <v>493</v>
      </c>
      <c r="M86" s="107" t="s">
        <v>39</v>
      </c>
      <c r="N86" s="107" t="s">
        <v>82</v>
      </c>
      <c r="O86" s="100" t="s">
        <v>26</v>
      </c>
      <c r="P86" s="108">
        <v>45991.667361111111</v>
      </c>
      <c r="Q86" s="107" t="s">
        <v>27</v>
      </c>
      <c r="R86" s="107" t="s">
        <v>1066</v>
      </c>
      <c r="S86" s="107">
        <v>1033706838</v>
      </c>
      <c r="T86" s="107" t="s">
        <v>49</v>
      </c>
      <c r="U86" s="107" t="s">
        <v>50</v>
      </c>
      <c r="V86" s="107" t="s">
        <v>30</v>
      </c>
      <c r="W86" s="107" t="s">
        <v>947</v>
      </c>
      <c r="X86" s="107" t="s">
        <v>971</v>
      </c>
      <c r="Y86" s="107" t="s">
        <v>973</v>
      </c>
      <c r="Z86" s="100">
        <f>+COUNTIF('Eventos-Tareas'!$D$22:$D$1048576,'Eventos de riesgos'!$B86)</f>
        <v>5</v>
      </c>
      <c r="AA86" s="109">
        <f>+'Eventos de riesgos'!$I86-'Eventos de riesgos'!$J86-'Eventos de riesgos'!$K86</f>
        <v>0</v>
      </c>
      <c r="AB86" s="110" t="s">
        <v>1391</v>
      </c>
      <c r="AC86" s="110" t="s">
        <v>1392</v>
      </c>
      <c r="AD86" s="110" t="s">
        <v>1393</v>
      </c>
      <c r="AE86" s="110" t="s">
        <v>1394</v>
      </c>
    </row>
    <row r="87" spans="1:31" s="91" customFormat="1" ht="243" customHeight="1" x14ac:dyDescent="0.35">
      <c r="A87" s="90"/>
      <c r="B87" s="100">
        <v>86</v>
      </c>
      <c r="C87" s="101">
        <v>2025</v>
      </c>
      <c r="D87" s="102" t="s">
        <v>403</v>
      </c>
      <c r="E87" s="103">
        <v>45992.386805555558</v>
      </c>
      <c r="F87" s="103">
        <v>45992.386805555558</v>
      </c>
      <c r="G87" s="104">
        <v>45992.386805555558</v>
      </c>
      <c r="H87" s="149" t="s">
        <v>1417</v>
      </c>
      <c r="I87" s="105">
        <v>4301000</v>
      </c>
      <c r="J87" s="105">
        <v>4301000</v>
      </c>
      <c r="K87" s="106">
        <v>0</v>
      </c>
      <c r="L87" s="107" t="s">
        <v>1009</v>
      </c>
      <c r="M87" s="107" t="s">
        <v>1010</v>
      </c>
      <c r="N87" s="107" t="s">
        <v>1011</v>
      </c>
      <c r="O87" s="100" t="s">
        <v>26</v>
      </c>
      <c r="P87" s="108">
        <v>46022.061805555553</v>
      </c>
      <c r="Q87" s="107" t="s">
        <v>1065</v>
      </c>
      <c r="R87" s="107" t="s">
        <v>1067</v>
      </c>
      <c r="S87" s="107">
        <v>1136886706</v>
      </c>
      <c r="T87" s="107" t="s">
        <v>992</v>
      </c>
      <c r="U87" s="107" t="s">
        <v>427</v>
      </c>
      <c r="V87" s="107" t="s">
        <v>30</v>
      </c>
      <c r="W87" s="107" t="s">
        <v>993</v>
      </c>
      <c r="X87" s="107" t="s">
        <v>1013</v>
      </c>
      <c r="Y87" s="107"/>
      <c r="Z87" s="100">
        <f>+COUNTIF('Eventos-Tareas'!$D$22:$D$1048576,'Eventos de riesgos'!$B87)</f>
        <v>5</v>
      </c>
      <c r="AA87" s="109">
        <f>+'Eventos de riesgos'!$I87-'Eventos de riesgos'!$J87-'Eventos de riesgos'!$K87</f>
        <v>0</v>
      </c>
      <c r="AB87" s="110" t="s">
        <v>1395</v>
      </c>
      <c r="AC87" s="110" t="s">
        <v>1396</v>
      </c>
      <c r="AD87" s="110" t="s">
        <v>1397</v>
      </c>
      <c r="AE87" s="110" t="s">
        <v>1398</v>
      </c>
    </row>
    <row r="88" spans="1:31" s="91" customFormat="1" ht="334" customHeight="1" x14ac:dyDescent="0.35">
      <c r="A88" s="90"/>
      <c r="B88" s="100">
        <v>87</v>
      </c>
      <c r="C88" s="101">
        <v>2026</v>
      </c>
      <c r="D88" s="102" t="s">
        <v>405</v>
      </c>
      <c r="E88" s="103">
        <v>46086.803472222222</v>
      </c>
      <c r="F88" s="103">
        <v>46099.803472222222</v>
      </c>
      <c r="G88" s="104">
        <v>46024.803472222222</v>
      </c>
      <c r="H88" s="149" t="s">
        <v>1418</v>
      </c>
      <c r="I88" s="105">
        <v>8957000</v>
      </c>
      <c r="J88" s="105"/>
      <c r="K88" s="106">
        <v>0</v>
      </c>
      <c r="L88" s="107" t="s">
        <v>1049</v>
      </c>
      <c r="M88" s="107" t="s">
        <v>1049</v>
      </c>
      <c r="N88" s="107" t="s">
        <v>1050</v>
      </c>
      <c r="O88" s="100" t="s">
        <v>26</v>
      </c>
      <c r="P88" s="108">
        <v>46053.807638888888</v>
      </c>
      <c r="Q88" s="107" t="s">
        <v>1065</v>
      </c>
      <c r="R88" s="107" t="s">
        <v>1065</v>
      </c>
      <c r="S88" s="107">
        <v>1014237884</v>
      </c>
      <c r="T88" s="107" t="s">
        <v>1051</v>
      </c>
      <c r="U88" s="107" t="s">
        <v>1052</v>
      </c>
      <c r="V88" s="107" t="s">
        <v>30</v>
      </c>
      <c r="W88" s="107" t="s">
        <v>1053</v>
      </c>
      <c r="X88" s="107" t="s">
        <v>1411</v>
      </c>
      <c r="Y88" s="107"/>
      <c r="Z88" s="100">
        <f>+COUNTIF('Eventos-Tareas'!$D$22:$D$1048576,'Eventos de riesgos'!$B88)</f>
        <v>5</v>
      </c>
      <c r="AA88" s="109">
        <f>+'Eventos de riesgos'!$I88-'Eventos de riesgos'!$J88-'Eventos de riesgos'!$K88</f>
        <v>8957000</v>
      </c>
      <c r="AB88" s="110" t="s">
        <v>1399</v>
      </c>
      <c r="AC88" s="110" t="s">
        <v>1400</v>
      </c>
      <c r="AD88" s="110" t="s">
        <v>1401</v>
      </c>
      <c r="AE88" s="110" t="s">
        <v>1402</v>
      </c>
    </row>
    <row r="89" spans="1:31" s="91" customFormat="1" ht="334" customHeight="1" x14ac:dyDescent="0.35">
      <c r="A89" s="90"/>
      <c r="B89" s="100">
        <v>88</v>
      </c>
      <c r="C89" s="101">
        <v>2026</v>
      </c>
      <c r="D89" s="102" t="s">
        <v>406</v>
      </c>
      <c r="E89" s="103">
        <v>46099.695833333331</v>
      </c>
      <c r="F89" s="103">
        <v>46115.695833333331</v>
      </c>
      <c r="G89" s="104">
        <v>46100.696527777778</v>
      </c>
      <c r="H89" s="149" t="s">
        <v>1421</v>
      </c>
      <c r="I89" s="105">
        <f>8746500+1572000</f>
        <v>10318500</v>
      </c>
      <c r="J89" s="105">
        <v>0</v>
      </c>
      <c r="K89" s="106">
        <v>0</v>
      </c>
      <c r="L89" s="107" t="s">
        <v>493</v>
      </c>
      <c r="M89" s="107" t="s">
        <v>102</v>
      </c>
      <c r="N89" s="107" t="s">
        <v>103</v>
      </c>
      <c r="O89" s="100" t="s">
        <v>26</v>
      </c>
      <c r="P89" s="108">
        <v>46081.695833333331</v>
      </c>
      <c r="Q89" s="107" t="s">
        <v>1065</v>
      </c>
      <c r="R89" s="107" t="s">
        <v>1065</v>
      </c>
      <c r="S89" s="107">
        <v>1033706838</v>
      </c>
      <c r="T89" s="107" t="s">
        <v>1054</v>
      </c>
      <c r="U89" s="107" t="s">
        <v>50</v>
      </c>
      <c r="V89" s="107" t="s">
        <v>30</v>
      </c>
      <c r="W89" s="107" t="s">
        <v>1055</v>
      </c>
      <c r="X89" s="107" t="s">
        <v>1409</v>
      </c>
      <c r="Y89" s="107"/>
      <c r="Z89" s="100">
        <f>+COUNTIF('Eventos-Tareas'!$D$22:$D$1048576,'Eventos de riesgos'!$B89)</f>
        <v>10</v>
      </c>
      <c r="AA89" s="109">
        <f>+'Eventos de riesgos'!$I89-'Eventos de riesgos'!$J89-'Eventos de riesgos'!$K89</f>
        <v>10318500</v>
      </c>
      <c r="AB89" s="110" t="s">
        <v>1403</v>
      </c>
      <c r="AC89" s="110" t="s">
        <v>1404</v>
      </c>
      <c r="AD89" s="110" t="s">
        <v>1405</v>
      </c>
      <c r="AE89" s="110" t="s">
        <v>1422</v>
      </c>
    </row>
    <row r="90" spans="1:31" s="91" customFormat="1" ht="409.5" customHeight="1" x14ac:dyDescent="0.35">
      <c r="A90" s="90"/>
      <c r="B90" s="100">
        <v>89</v>
      </c>
      <c r="C90" s="101">
        <v>2026</v>
      </c>
      <c r="D90" s="102" t="s">
        <v>406</v>
      </c>
      <c r="E90" s="103">
        <v>46054</v>
      </c>
      <c r="F90" s="103">
        <v>46097.750694444447</v>
      </c>
      <c r="G90" s="104">
        <v>46081.75</v>
      </c>
      <c r="H90" s="149" t="s">
        <v>1416</v>
      </c>
      <c r="I90" s="105">
        <v>5075108</v>
      </c>
      <c r="J90" s="105">
        <v>5075108</v>
      </c>
      <c r="K90" s="106">
        <v>0</v>
      </c>
      <c r="L90" s="107" t="s">
        <v>493</v>
      </c>
      <c r="M90" s="107" t="s">
        <v>39</v>
      </c>
      <c r="N90" s="107" t="s">
        <v>82</v>
      </c>
      <c r="O90" s="100" t="s">
        <v>26</v>
      </c>
      <c r="P90" s="108">
        <v>46081.754166666666</v>
      </c>
      <c r="Q90" s="107" t="s">
        <v>116</v>
      </c>
      <c r="R90" s="107" t="s">
        <v>1065</v>
      </c>
      <c r="S90" s="107">
        <v>1033706838</v>
      </c>
      <c r="T90" s="107" t="s">
        <v>1054</v>
      </c>
      <c r="U90" s="107" t="s">
        <v>50</v>
      </c>
      <c r="V90" s="107" t="s">
        <v>30</v>
      </c>
      <c r="W90" s="107" t="s">
        <v>1060</v>
      </c>
      <c r="X90" s="107" t="s">
        <v>1410</v>
      </c>
      <c r="Y90" s="107"/>
      <c r="Z90" s="100">
        <f>+COUNTIF('Eventos-Tareas'!$D$22:$D$1048576,'Eventos de riesgos'!$B90)</f>
        <v>5</v>
      </c>
      <c r="AA90" s="109">
        <f>+'Eventos de riesgos'!$I90-'Eventos de riesgos'!$J90-'Eventos de riesgos'!$K90</f>
        <v>0</v>
      </c>
      <c r="AB90" s="110" t="s">
        <v>1406</v>
      </c>
      <c r="AC90" s="110" t="s">
        <v>1407</v>
      </c>
      <c r="AD90" s="110" t="s">
        <v>1408</v>
      </c>
      <c r="AE90" s="110" t="s">
        <v>1435</v>
      </c>
    </row>
    <row r="91" spans="1:31" s="91" customFormat="1" ht="244.5" customHeight="1" x14ac:dyDescent="0.35">
      <c r="A91" s="90"/>
      <c r="B91" s="100">
        <v>90</v>
      </c>
      <c r="C91" s="101">
        <v>2025</v>
      </c>
      <c r="D91" s="102" t="s">
        <v>1522</v>
      </c>
      <c r="E91" s="103">
        <v>46076</v>
      </c>
      <c r="F91" s="103">
        <v>46076</v>
      </c>
      <c r="G91" s="104">
        <v>46088</v>
      </c>
      <c r="H91" s="149" t="s">
        <v>1537</v>
      </c>
      <c r="I91" s="105">
        <v>0</v>
      </c>
      <c r="J91" s="105">
        <v>0</v>
      </c>
      <c r="K91" s="106">
        <v>0</v>
      </c>
      <c r="L91" s="107" t="s">
        <v>141</v>
      </c>
      <c r="M91" s="107" t="s">
        <v>142</v>
      </c>
      <c r="N91" s="107" t="s">
        <v>185</v>
      </c>
      <c r="O91" s="100" t="s">
        <v>26</v>
      </c>
      <c r="P91" s="108">
        <v>46112</v>
      </c>
      <c r="Q91" s="107" t="s">
        <v>1526</v>
      </c>
      <c r="R91" s="107" t="s">
        <v>88</v>
      </c>
      <c r="S91" s="107">
        <v>53166187</v>
      </c>
      <c r="T91" s="107" t="s">
        <v>942</v>
      </c>
      <c r="U91" s="107" t="s">
        <v>57</v>
      </c>
      <c r="V91" s="107" t="s">
        <v>30</v>
      </c>
      <c r="W91" s="107" t="s">
        <v>1531</v>
      </c>
      <c r="X91" s="149" t="s">
        <v>1532</v>
      </c>
      <c r="Y91" s="107"/>
      <c r="Z91" s="100">
        <f>+COUNTIF('Eventos-Tareas'!$D$22:$D$1048576,'Eventos de riesgos'!$B91)</f>
        <v>23</v>
      </c>
      <c r="AA91" s="109">
        <f>+'Eventos de riesgos'!$I91-'Eventos de riesgos'!$J91-'Eventos de riesgos'!$K91</f>
        <v>0</v>
      </c>
      <c r="AB91" s="110" t="s">
        <v>1533</v>
      </c>
      <c r="AC91" s="110" t="s">
        <v>1534</v>
      </c>
      <c r="AD91" s="110" t="s">
        <v>1535</v>
      </c>
      <c r="AE91" s="110" t="s">
        <v>1536</v>
      </c>
    </row>
    <row r="92" spans="1:31" ht="258.5" customHeight="1" x14ac:dyDescent="0.35">
      <c r="A92" s="129"/>
      <c r="B92" s="130">
        <v>91</v>
      </c>
      <c r="C92" s="131">
        <v>2025</v>
      </c>
      <c r="D92" s="132" t="s">
        <v>1522</v>
      </c>
      <c r="E92" s="133">
        <v>46083</v>
      </c>
      <c r="F92" s="133">
        <v>46112</v>
      </c>
      <c r="G92" s="134">
        <v>46112</v>
      </c>
      <c r="H92" s="149" t="s">
        <v>1542</v>
      </c>
      <c r="I92" s="105">
        <v>0</v>
      </c>
      <c r="J92" s="105">
        <v>0</v>
      </c>
      <c r="K92" s="106">
        <v>0</v>
      </c>
      <c r="L92" s="107" t="s">
        <v>141</v>
      </c>
      <c r="M92" s="107" t="s">
        <v>142</v>
      </c>
      <c r="N92" s="107" t="s">
        <v>185</v>
      </c>
      <c r="O92" s="100" t="s">
        <v>26</v>
      </c>
      <c r="P92" s="108">
        <v>46112</v>
      </c>
      <c r="Q92" s="107" t="s">
        <v>27</v>
      </c>
      <c r="R92" s="107" t="s">
        <v>48</v>
      </c>
      <c r="S92" s="107">
        <v>53166187</v>
      </c>
      <c r="T92" s="107" t="s">
        <v>942</v>
      </c>
      <c r="U92" s="107" t="s">
        <v>57</v>
      </c>
      <c r="V92" s="107" t="s">
        <v>30</v>
      </c>
      <c r="W92" s="107" t="s">
        <v>1527</v>
      </c>
      <c r="X92" s="135"/>
      <c r="Y92" s="135"/>
      <c r="Z92" s="136">
        <f>+COUNTIF('Eventos-Tareas'!$D$22:$D$1048576,'Eventos de riesgos'!$B92)</f>
        <v>0</v>
      </c>
      <c r="AA92" s="137">
        <f>+'Eventos de riesgos'!$I92-'Eventos de riesgos'!$J92-'Eventos de riesgos'!$K92</f>
        <v>0</v>
      </c>
      <c r="AB92" s="146"/>
      <c r="AC92" s="146" t="s">
        <v>1538</v>
      </c>
      <c r="AD92" s="146"/>
      <c r="AE92" s="146"/>
    </row>
    <row r="93" spans="1:31" ht="85" customHeight="1" x14ac:dyDescent="0.35">
      <c r="A93" s="129"/>
      <c r="B93" s="130">
        <v>92</v>
      </c>
      <c r="C93" s="131">
        <v>2025</v>
      </c>
      <c r="D93" s="132" t="s">
        <v>1522</v>
      </c>
      <c r="E93" s="133">
        <v>46118</v>
      </c>
      <c r="F93" s="133">
        <v>46112</v>
      </c>
      <c r="G93" s="134">
        <v>46173</v>
      </c>
      <c r="H93" s="169" t="s">
        <v>1520</v>
      </c>
      <c r="I93" s="105">
        <v>0</v>
      </c>
      <c r="J93" s="105">
        <v>0</v>
      </c>
      <c r="K93" s="106">
        <v>0</v>
      </c>
      <c r="L93" s="107" t="s">
        <v>141</v>
      </c>
      <c r="M93" s="107" t="s">
        <v>142</v>
      </c>
      <c r="N93" s="107" t="s">
        <v>1525</v>
      </c>
      <c r="O93" s="100" t="s">
        <v>26</v>
      </c>
      <c r="P93" s="108">
        <v>46112</v>
      </c>
      <c r="Q93" s="107" t="s">
        <v>27</v>
      </c>
      <c r="R93" s="107" t="s">
        <v>88</v>
      </c>
      <c r="S93" s="107">
        <v>53166187</v>
      </c>
      <c r="T93" s="107" t="s">
        <v>942</v>
      </c>
      <c r="U93" s="107" t="s">
        <v>57</v>
      </c>
      <c r="V93" s="107" t="s">
        <v>30</v>
      </c>
      <c r="W93" s="107" t="s">
        <v>1528</v>
      </c>
      <c r="X93" s="135"/>
      <c r="Y93" s="135"/>
      <c r="Z93" s="136">
        <f>+COUNTIF('Eventos-Tareas'!$D$22:$D$1048576,'Eventos de riesgos'!$B93)</f>
        <v>0</v>
      </c>
      <c r="AA93" s="137">
        <f>+'Eventos de riesgos'!$I93-'Eventos de riesgos'!$J93-'Eventos de riesgos'!$K93</f>
        <v>0</v>
      </c>
      <c r="AB93" s="146"/>
      <c r="AC93" s="146" t="s">
        <v>1539</v>
      </c>
      <c r="AD93" s="146"/>
      <c r="AE93" s="146"/>
    </row>
    <row r="94" spans="1:31" ht="85" customHeight="1" x14ac:dyDescent="0.35">
      <c r="A94" s="129"/>
      <c r="B94" s="130">
        <v>93</v>
      </c>
      <c r="C94" s="131">
        <v>2025</v>
      </c>
      <c r="D94" s="132" t="s">
        <v>1523</v>
      </c>
      <c r="E94" s="133">
        <v>46120</v>
      </c>
      <c r="F94" s="133">
        <v>46122</v>
      </c>
      <c r="G94" s="134">
        <v>46122</v>
      </c>
      <c r="H94" s="169" t="s">
        <v>1521</v>
      </c>
      <c r="I94" s="105">
        <v>0</v>
      </c>
      <c r="J94" s="105">
        <v>0</v>
      </c>
      <c r="K94" s="106">
        <v>0</v>
      </c>
      <c r="L94" s="107" t="s">
        <v>493</v>
      </c>
      <c r="M94" s="107" t="s">
        <v>39</v>
      </c>
      <c r="N94" s="107" t="s">
        <v>82</v>
      </c>
      <c r="O94" s="100" t="s">
        <v>26</v>
      </c>
      <c r="P94" s="108">
        <v>46142</v>
      </c>
      <c r="Q94" s="107" t="s">
        <v>116</v>
      </c>
      <c r="R94" s="107" t="s">
        <v>48</v>
      </c>
      <c r="S94" s="107">
        <v>72179606</v>
      </c>
      <c r="T94" s="107" t="s">
        <v>104</v>
      </c>
      <c r="U94" s="107" t="s">
        <v>105</v>
      </c>
      <c r="V94" s="107" t="s">
        <v>30</v>
      </c>
      <c r="W94" s="107" t="s">
        <v>1529</v>
      </c>
      <c r="X94" s="135"/>
      <c r="Y94" s="135"/>
      <c r="Z94" s="136">
        <f>+COUNTIF('Eventos-Tareas'!$D$22:$D$1048576,'Eventos de riesgos'!$B94)</f>
        <v>0</v>
      </c>
      <c r="AA94" s="137">
        <f>+'Eventos de riesgos'!$I94-'Eventos de riesgos'!$J94-'Eventos de riesgos'!$K94</f>
        <v>0</v>
      </c>
      <c r="AB94" s="146"/>
      <c r="AC94" s="146" t="s">
        <v>1540</v>
      </c>
      <c r="AD94" s="146"/>
      <c r="AE94" s="146"/>
    </row>
    <row r="95" spans="1:31" ht="277.5" customHeight="1" x14ac:dyDescent="0.35">
      <c r="A95" s="129"/>
      <c r="B95" s="130">
        <v>94</v>
      </c>
      <c r="C95" s="131">
        <v>2025</v>
      </c>
      <c r="D95" s="132" t="s">
        <v>1523</v>
      </c>
      <c r="E95" s="133">
        <v>46087</v>
      </c>
      <c r="F95" s="133">
        <v>46165</v>
      </c>
      <c r="G95" s="134">
        <v>46130</v>
      </c>
      <c r="H95" s="149" t="s">
        <v>1544</v>
      </c>
      <c r="I95" s="105">
        <v>0</v>
      </c>
      <c r="J95" s="105">
        <v>0</v>
      </c>
      <c r="K95" s="106">
        <v>0</v>
      </c>
      <c r="L95" s="107" t="s">
        <v>493</v>
      </c>
      <c r="M95" s="107" t="s">
        <v>39</v>
      </c>
      <c r="N95" s="107" t="s">
        <v>1524</v>
      </c>
      <c r="O95" s="100" t="s">
        <v>26</v>
      </c>
      <c r="P95" s="108">
        <v>46142</v>
      </c>
      <c r="Q95" s="107" t="s">
        <v>66</v>
      </c>
      <c r="R95" s="107" t="s">
        <v>1065</v>
      </c>
      <c r="S95" s="107">
        <v>72179606</v>
      </c>
      <c r="T95" s="107" t="s">
        <v>104</v>
      </c>
      <c r="U95" s="107" t="s">
        <v>105</v>
      </c>
      <c r="V95" s="107" t="s">
        <v>30</v>
      </c>
      <c r="W95" s="107" t="s">
        <v>1530</v>
      </c>
      <c r="X95" s="135"/>
      <c r="Y95" s="135"/>
      <c r="Z95" s="136">
        <f>+COUNTIF('Eventos-Tareas'!$D$22:$D$1048576,'Eventos de riesgos'!$B95)</f>
        <v>0</v>
      </c>
      <c r="AA95" s="137">
        <f>+'Eventos de riesgos'!$I95-'Eventos de riesgos'!$J95-'Eventos de riesgos'!$K95</f>
        <v>0</v>
      </c>
      <c r="AB95" s="146"/>
      <c r="AC95" s="146" t="s">
        <v>1541</v>
      </c>
      <c r="AD95" s="146"/>
      <c r="AE95" s="146"/>
    </row>
    <row r="96" spans="1:31" x14ac:dyDescent="0.35">
      <c r="E96" s="103"/>
      <c r="F96" s="103"/>
      <c r="G96" s="104"/>
    </row>
    <row r="1048576" spans="2:31" x14ac:dyDescent="0.35">
      <c r="B1048576" s="111"/>
      <c r="C1048576" s="112"/>
      <c r="D1048576" s="112"/>
      <c r="E1048576" s="113"/>
      <c r="F1048576" s="113"/>
      <c r="G1048576" s="113"/>
      <c r="H1048576" s="171"/>
      <c r="I1048576" s="143"/>
      <c r="J1048576" s="143"/>
      <c r="K1048576" s="144"/>
      <c r="L1048576" s="139"/>
      <c r="M1048576" s="139"/>
      <c r="N1048576" s="139"/>
      <c r="O1048576" s="145"/>
      <c r="P1048576" s="139"/>
      <c r="Q1048576" s="139"/>
      <c r="R1048576" s="139"/>
      <c r="S1048576" s="139"/>
      <c r="T1048576" s="139"/>
      <c r="U1048576" s="139"/>
      <c r="V1048576" s="139"/>
      <c r="W1048576" s="139"/>
      <c r="X1048576" s="112"/>
      <c r="Y1048576" s="112"/>
      <c r="Z1048576" s="114"/>
      <c r="AA1048576" s="112"/>
      <c r="AB1048576" s="145"/>
      <c r="AC1048576" s="145"/>
      <c r="AD1048576" s="145"/>
      <c r="AE1048576" s="148"/>
    </row>
  </sheetData>
  <sheetProtection selectLockedCells="1"/>
  <phoneticPr fontId="1" type="noConversion"/>
  <dataValidations count="1">
    <dataValidation type="date" errorStyle="information" operator="greaterThan" allowBlank="1" showInputMessage="1" showErrorMessage="1" errorTitle="Sólo formato de fecha corta" error="La celda sólo permite formato de fecha corta, así:_x000a__x000a_DD/MM/AAAA ejemplo: 01/02/2023" promptTitle="Formato fecha corta" prompt="DD/MM/AAAA" sqref="E2:E87" xr:uid="{DF7326CD-AE76-4CF0-82E3-1A3DAA895843}">
      <formula1>1</formula1>
    </dataValidation>
  </dataValidations>
  <pageMargins left="0.7" right="0.7" top="0.75" bottom="0.75" header="0.3" footer="0.3"/>
  <pageSetup scale="79"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A8342-0351-4780-952C-72D8A7F5F257}">
  <sheetPr codeName="Hoja2">
    <tabColor theme="7" tint="-0.249977111117893"/>
  </sheetPr>
  <dimension ref="C1:AG364"/>
  <sheetViews>
    <sheetView showGridLines="0" topLeftCell="C21" zoomScale="63" zoomScaleNormal="80" workbookViewId="0">
      <pane ySplit="2" topLeftCell="A211" activePane="bottomLeft" state="frozen"/>
      <selection activeCell="A21" sqref="A21"/>
      <selection pane="bottomLeft" activeCell="J22" sqref="J22:K22"/>
    </sheetView>
  </sheetViews>
  <sheetFormatPr baseColWidth="10" defaultColWidth="11.453125" defaultRowHeight="46.5" customHeight="1" x14ac:dyDescent="0.55000000000000004"/>
  <cols>
    <col min="1" max="1" width="2.453125" style="4" customWidth="1"/>
    <col min="2" max="2" width="1.7265625" style="4" customWidth="1"/>
    <col min="3" max="3" width="13.54296875" style="5" customWidth="1"/>
    <col min="4" max="5" width="11.453125" style="5"/>
    <col min="6" max="6" width="62.36328125" style="7" customWidth="1"/>
    <col min="7" max="7" width="21.90625" style="4" customWidth="1"/>
    <col min="8" max="8" width="29.36328125" style="6" customWidth="1"/>
    <col min="9" max="9" width="31.453125" style="4" customWidth="1"/>
    <col min="10" max="10" width="13.7265625" style="5" customWidth="1"/>
    <col min="11" max="11" width="13.81640625" style="5" customWidth="1"/>
    <col min="12" max="12" width="12.08984375" style="17" customWidth="1"/>
    <col min="13" max="13" width="11.453125" style="17"/>
    <col min="14" max="14" width="75.6328125" style="6" customWidth="1"/>
    <col min="15" max="16" width="11.453125" style="5"/>
    <col min="17" max="19" width="13.54296875" style="5" bestFit="1" customWidth="1"/>
    <col min="20" max="20" width="44.6328125" style="6" customWidth="1"/>
    <col min="21" max="22" width="20.7265625" style="20" bestFit="1" customWidth="1"/>
    <col min="23" max="23" width="16.1796875" style="20" bestFit="1" customWidth="1"/>
    <col min="24" max="26" width="29.26953125" style="6" customWidth="1"/>
    <col min="27" max="27" width="28.54296875" style="6" customWidth="1"/>
    <col min="28" max="28" width="14.81640625" style="5" customWidth="1"/>
    <col min="29" max="29" width="15.453125" style="5" customWidth="1"/>
    <col min="30" max="30" width="33.54296875" style="5" bestFit="1" customWidth="1"/>
    <col min="31" max="31" width="36" style="5" bestFit="1" customWidth="1"/>
    <col min="32" max="32" width="11.453125" style="4"/>
    <col min="33" max="33" width="80.54296875" style="6" bestFit="1" customWidth="1"/>
    <col min="34" max="16384" width="11.453125" style="4"/>
  </cols>
  <sheetData>
    <row r="1" spans="3:17" ht="18" customHeight="1" x14ac:dyDescent="0.55000000000000004">
      <c r="E1" s="150" t="s">
        <v>391</v>
      </c>
      <c r="F1" s="150"/>
      <c r="G1" s="150"/>
      <c r="H1" s="150"/>
      <c r="I1" s="150"/>
      <c r="J1" s="150"/>
      <c r="K1" s="150"/>
      <c r="L1" s="150"/>
      <c r="M1" s="150"/>
    </row>
    <row r="2" spans="3:17" ht="18" customHeight="1" x14ac:dyDescent="0.55000000000000004">
      <c r="E2" s="150"/>
      <c r="F2" s="150"/>
      <c r="G2" s="150"/>
      <c r="H2" s="150"/>
      <c r="I2" s="150"/>
      <c r="J2" s="150"/>
      <c r="K2" s="150"/>
      <c r="L2" s="150"/>
      <c r="M2" s="150"/>
    </row>
    <row r="3" spans="3:17" ht="18" customHeight="1" x14ac:dyDescent="0.55000000000000004">
      <c r="E3" s="150"/>
      <c r="F3" s="150"/>
      <c r="G3" s="150"/>
      <c r="H3" s="150"/>
      <c r="I3" s="150"/>
      <c r="J3" s="150"/>
      <c r="K3" s="150"/>
      <c r="L3" s="150"/>
      <c r="M3" s="150"/>
    </row>
    <row r="4" spans="3:17" ht="18" customHeight="1" x14ac:dyDescent="0.55000000000000004">
      <c r="E4" s="150"/>
      <c r="F4" s="150"/>
      <c r="G4" s="150"/>
      <c r="H4" s="150"/>
      <c r="I4" s="150"/>
      <c r="J4" s="150"/>
      <c r="K4" s="150"/>
      <c r="L4" s="150"/>
      <c r="M4" s="150"/>
    </row>
    <row r="5" spans="3:17" ht="6" customHeight="1" x14ac:dyDescent="0.55000000000000004"/>
    <row r="6" spans="3:17" ht="33.75" customHeight="1" x14ac:dyDescent="0.55000000000000004">
      <c r="C6" s="153" t="s">
        <v>202</v>
      </c>
      <c r="D6" s="154"/>
      <c r="E6" s="154"/>
      <c r="F6" s="27"/>
      <c r="G6" s="28"/>
      <c r="H6" s="74"/>
      <c r="I6" s="28"/>
      <c r="J6" s="28"/>
      <c r="K6" s="28"/>
      <c r="L6" s="28"/>
      <c r="M6" s="29"/>
    </row>
    <row r="7" spans="3:17" ht="4.5" customHeight="1" x14ac:dyDescent="0.55000000000000004">
      <c r="C7" s="30"/>
      <c r="D7" s="18"/>
      <c r="E7" s="18"/>
      <c r="F7" s="8"/>
      <c r="G7" s="9"/>
      <c r="H7" s="75"/>
      <c r="I7" s="9"/>
      <c r="J7" s="19"/>
      <c r="K7" s="19"/>
      <c r="L7" s="24"/>
      <c r="M7" s="31"/>
    </row>
    <row r="8" spans="3:17" ht="21.5" x14ac:dyDescent="0.55000000000000004">
      <c r="C8" s="151" t="s">
        <v>389</v>
      </c>
      <c r="D8" s="22"/>
      <c r="E8" s="161" t="s">
        <v>390</v>
      </c>
      <c r="F8" s="161"/>
      <c r="G8" s="161"/>
      <c r="H8" s="162"/>
      <c r="I8" s="5"/>
      <c r="J8" s="159" t="s">
        <v>211</v>
      </c>
      <c r="K8" s="160" t="s">
        <v>401</v>
      </c>
      <c r="M8" s="32"/>
    </row>
    <row r="9" spans="3:17" ht="21.5" x14ac:dyDescent="0.55000000000000004">
      <c r="C9" s="152"/>
      <c r="D9" s="2"/>
      <c r="E9" s="163"/>
      <c r="F9" s="163"/>
      <c r="G9" s="163"/>
      <c r="H9" s="164"/>
      <c r="I9" s="5"/>
      <c r="J9" s="159"/>
      <c r="K9" s="160"/>
      <c r="M9" s="32"/>
    </row>
    <row r="10" spans="3:17" ht="19" x14ac:dyDescent="0.55000000000000004">
      <c r="C10" s="33">
        <f>COUNTIF('Eventos de riesgos'!$L$1:$L$87,E10)</f>
        <v>5</v>
      </c>
      <c r="D10" s="3"/>
      <c r="E10" s="167" t="s">
        <v>72</v>
      </c>
      <c r="F10" s="167"/>
      <c r="G10" s="167"/>
      <c r="H10" s="168"/>
      <c r="I10" s="1"/>
      <c r="J10" s="25"/>
      <c r="K10" s="25"/>
      <c r="M10" s="32"/>
    </row>
    <row r="11" spans="3:17" ht="19" x14ac:dyDescent="0.55000000000000004">
      <c r="C11" s="33">
        <f>COUNTIF('Eventos de riesgos'!$L$1:$L$87,E11)</f>
        <v>11</v>
      </c>
      <c r="D11" s="3"/>
      <c r="E11" s="167" t="s">
        <v>45</v>
      </c>
      <c r="F11" s="167"/>
      <c r="G11" s="167"/>
      <c r="H11" s="168"/>
      <c r="I11" s="1"/>
      <c r="J11" s="26" t="s">
        <v>217</v>
      </c>
      <c r="K11" s="25">
        <f>COUNTIF(Tabla15[[#All],[Estado]],J11)</f>
        <v>317</v>
      </c>
      <c r="M11" s="32"/>
    </row>
    <row r="12" spans="3:17" ht="19" x14ac:dyDescent="0.55000000000000004">
      <c r="C12" s="33">
        <f>COUNTIF('Eventos de riesgos'!$L$1:$L$87,E12)</f>
        <v>10</v>
      </c>
      <c r="D12" s="3"/>
      <c r="E12" s="167" t="s">
        <v>141</v>
      </c>
      <c r="F12" s="167"/>
      <c r="G12" s="167"/>
      <c r="H12" s="168"/>
      <c r="I12" s="1"/>
      <c r="J12" s="26" t="s">
        <v>402</v>
      </c>
      <c r="K12" s="25">
        <f>COUNTIF(Tabla15[[#All],[Estado]],J12)</f>
        <v>25</v>
      </c>
      <c r="M12" s="32"/>
      <c r="P12"/>
    </row>
    <row r="13" spans="3:17" ht="19" x14ac:dyDescent="0.55000000000000004">
      <c r="C13" s="33">
        <f>COUNTIF('Eventos de riesgos'!$L$1:$L$87,E13)</f>
        <v>0</v>
      </c>
      <c r="D13" s="3"/>
      <c r="E13" s="167" t="s">
        <v>825</v>
      </c>
      <c r="F13" s="167"/>
      <c r="G13" s="167"/>
      <c r="H13" s="168"/>
      <c r="I13" s="1"/>
      <c r="J13" s="25"/>
      <c r="K13" s="25"/>
      <c r="M13" s="32"/>
    </row>
    <row r="14" spans="3:17" ht="19" x14ac:dyDescent="0.55000000000000004">
      <c r="C14" s="33">
        <f>COUNTIF('Eventos de riesgos'!$L$1:$L$87,E14)</f>
        <v>0</v>
      </c>
      <c r="D14" s="3"/>
      <c r="E14" s="167" t="s">
        <v>826</v>
      </c>
      <c r="F14" s="167"/>
      <c r="G14" s="167"/>
      <c r="H14" s="168"/>
      <c r="I14" s="1"/>
      <c r="J14" s="25"/>
      <c r="K14" s="25"/>
      <c r="M14" s="32"/>
      <c r="Q14"/>
    </row>
    <row r="15" spans="3:17" ht="19" x14ac:dyDescent="0.55000000000000004">
      <c r="C15" s="34">
        <f>COUNTIF('Eventos de riesgos'!$L$1:$L$87,E15)</f>
        <v>35</v>
      </c>
      <c r="D15" s="23"/>
      <c r="E15" s="165" t="s">
        <v>493</v>
      </c>
      <c r="F15" s="165"/>
      <c r="G15" s="165"/>
      <c r="H15" s="166"/>
      <c r="I15" s="1"/>
      <c r="M15" s="32"/>
    </row>
    <row r="16" spans="3:17" ht="19" x14ac:dyDescent="0.55000000000000004">
      <c r="C16" s="35"/>
      <c r="D16" s="36"/>
      <c r="E16" s="37"/>
      <c r="F16" s="38"/>
      <c r="G16" s="66"/>
      <c r="H16" s="76"/>
      <c r="I16" s="39"/>
      <c r="J16" s="36"/>
      <c r="K16" s="36"/>
      <c r="L16" s="40"/>
      <c r="M16" s="41"/>
    </row>
    <row r="17" spans="3:33" ht="9" customHeight="1" x14ac:dyDescent="0.55000000000000004">
      <c r="E17" s="10"/>
      <c r="F17" s="11"/>
      <c r="G17" s="67"/>
    </row>
    <row r="18" spans="3:33" ht="19" x14ac:dyDescent="0.55000000000000004">
      <c r="E18" s="10"/>
      <c r="F18" s="11"/>
      <c r="G18" s="67"/>
    </row>
    <row r="19" spans="3:33" ht="19" x14ac:dyDescent="0.55000000000000004">
      <c r="E19" s="10"/>
      <c r="F19" s="11"/>
      <c r="G19" s="67"/>
    </row>
    <row r="20" spans="3:33" ht="49.5" customHeight="1" x14ac:dyDescent="0.55000000000000004">
      <c r="E20" s="10"/>
      <c r="F20" s="11"/>
      <c r="G20" s="67"/>
    </row>
    <row r="21" spans="3:33" s="42" customFormat="1" ht="23.25" customHeight="1" x14ac:dyDescent="0.35">
      <c r="C21" s="155" t="s">
        <v>392</v>
      </c>
      <c r="D21" s="156"/>
      <c r="E21" s="156"/>
      <c r="F21" s="156"/>
      <c r="G21" s="156"/>
      <c r="H21" s="156"/>
      <c r="I21" s="156"/>
      <c r="J21" s="156"/>
      <c r="K21" s="156"/>
      <c r="L21" s="156"/>
      <c r="M21" s="156"/>
      <c r="N21" s="156"/>
      <c r="O21" s="157" t="s">
        <v>400</v>
      </c>
      <c r="P21" s="157"/>
      <c r="Q21" s="157"/>
      <c r="R21" s="157"/>
      <c r="S21" s="157"/>
      <c r="T21" s="157"/>
      <c r="U21" s="157"/>
      <c r="V21" s="157"/>
      <c r="W21" s="157"/>
      <c r="X21" s="157"/>
      <c r="Y21" s="157"/>
      <c r="Z21" s="157"/>
      <c r="AA21" s="157"/>
      <c r="AB21" s="157"/>
      <c r="AC21" s="157"/>
      <c r="AD21" s="157"/>
      <c r="AE21" s="157"/>
      <c r="AF21" s="157"/>
      <c r="AG21" s="158"/>
    </row>
    <row r="22" spans="3:33" ht="42" x14ac:dyDescent="0.55000000000000004">
      <c r="C22" s="12" t="s">
        <v>203</v>
      </c>
      <c r="D22" s="12" t="s">
        <v>204</v>
      </c>
      <c r="E22" s="12" t="s">
        <v>205</v>
      </c>
      <c r="F22" s="13" t="s">
        <v>206</v>
      </c>
      <c r="G22" s="12" t="s">
        <v>827</v>
      </c>
      <c r="H22" s="12" t="s">
        <v>207</v>
      </c>
      <c r="I22" s="12" t="s">
        <v>208</v>
      </c>
      <c r="J22" s="14" t="s">
        <v>209</v>
      </c>
      <c r="K22" s="14" t="s">
        <v>210</v>
      </c>
      <c r="L22" s="12" t="s">
        <v>211</v>
      </c>
      <c r="M22" s="12" t="s">
        <v>212</v>
      </c>
      <c r="N22" s="12" t="s">
        <v>213</v>
      </c>
      <c r="O22" s="15" t="s">
        <v>0</v>
      </c>
      <c r="P22" s="15" t="s">
        <v>1</v>
      </c>
      <c r="Q22" s="16" t="s">
        <v>3</v>
      </c>
      <c r="R22" s="16" t="s">
        <v>4</v>
      </c>
      <c r="S22" s="16" t="s">
        <v>5</v>
      </c>
      <c r="T22" s="15" t="s">
        <v>6</v>
      </c>
      <c r="U22" s="21" t="s">
        <v>7</v>
      </c>
      <c r="V22" s="21" t="s">
        <v>8</v>
      </c>
      <c r="W22" s="21" t="s">
        <v>9</v>
      </c>
      <c r="X22" s="15" t="s">
        <v>10</v>
      </c>
      <c r="Y22" s="15" t="s">
        <v>11</v>
      </c>
      <c r="Z22" s="15" t="s">
        <v>12</v>
      </c>
      <c r="AA22" s="15" t="s">
        <v>22</v>
      </c>
      <c r="AB22" s="15" t="s">
        <v>13</v>
      </c>
      <c r="AC22" s="16" t="s">
        <v>14</v>
      </c>
      <c r="AD22" s="15" t="s">
        <v>15</v>
      </c>
      <c r="AE22" s="15" t="s">
        <v>16</v>
      </c>
      <c r="AF22" s="15" t="s">
        <v>20</v>
      </c>
      <c r="AG22" s="15" t="s">
        <v>21</v>
      </c>
    </row>
    <row r="23" spans="3:33" ht="59" customHeight="1" x14ac:dyDescent="0.55000000000000004">
      <c r="C23" s="43" t="str">
        <f>+Tabla15[[#This Row],[N° 
Evento]]&amp;"-"&amp;Tabla15[[#This Row],[N° Tarea]]</f>
        <v>1-1</v>
      </c>
      <c r="D23" s="43">
        <v>1</v>
      </c>
      <c r="E23" s="43">
        <v>1</v>
      </c>
      <c r="F23" s="44" t="s">
        <v>214</v>
      </c>
      <c r="G23" s="44" t="s">
        <v>1019</v>
      </c>
      <c r="H23" s="44" t="s">
        <v>215</v>
      </c>
      <c r="I23" s="45" t="s">
        <v>216</v>
      </c>
      <c r="J23" s="46">
        <v>44531</v>
      </c>
      <c r="K23" s="46">
        <v>44531</v>
      </c>
      <c r="L23" s="47" t="str">
        <f>IF(Tabla15[[#This Row],[Fecha de Finalización]]&gt;0,"Cerrada","En Proceso")</f>
        <v>Cerrada</v>
      </c>
      <c r="M23" s="43">
        <f t="shared" ref="M23:M54" si="0">+K23-J23</f>
        <v>0</v>
      </c>
      <c r="N23" s="44" t="s">
        <v>218</v>
      </c>
      <c r="O23" s="43">
        <f>VLOOKUP(Tabla15[[#This Row],[N° 
Evento]],'Eventos de riesgos'!B:C,2,0)</f>
        <v>2021</v>
      </c>
      <c r="P23" s="43" t="str">
        <f>VLOOKUP(Tabla15[[#This Row],[N° 
Evento]],'Eventos de riesgos'!B:D,3,0)</f>
        <v xml:space="preserve">Dic  </v>
      </c>
      <c r="Q23" s="48">
        <f>VLOOKUP(Tabla15[[#This Row],[N° 
Evento]],'Eventos de riesgos'!B:E,4,0)</f>
        <v>44440.834722222222</v>
      </c>
      <c r="R23" s="48">
        <f>VLOOKUP(Tabla15[[#This Row],[N° 
Evento]],'Eventos de riesgos'!B:F,5,0)</f>
        <v>44531.834722222222</v>
      </c>
      <c r="S23" s="48">
        <f>VLOOKUP(Tabla15[[#This Row],[N° 
Evento]],'Eventos de riesgos'!B:G,6,0)</f>
        <v>44531.834722222222</v>
      </c>
      <c r="T23" s="62" t="str">
        <f>VLOOKUP(Tabla15[[#This Row],[N° 
Evento]],'Eventos de riesgos'!B:H,7,0)</f>
        <v xml:space="preserve">Caso
Febor tiene contratado los servicios de Visionamos para operaciones electrónicas. El pasado 1 de septiembre de 2020, Visionamos ejecutó un proceso en cola de aplicación de nomina erróneamente, este proceso se ejecutó más de una vez debido a desconexiones tecnológicas donde no se evidenció la corrida del proceso inicial y se procedió a correrlo 2 veces mas, ocasionando aumento en los saldos y obligando a reprocesar con reversiones de saldos.
En este proceso se afectó 137 asociados por un valor total de $ 344.885.519, no hubo pérdidas económicas ya que los dineros abonados no habían sido retirados de las cuentas por parte de los asociados. Desde Febor se operó un reintegro masivo para recuperar los dineros, sin embargo, siendo Visionamos el responsable material, se observó que no intervino en el reproceso y que por otro lado se identificó la falla hasta diciembre de 2021 por parte del área operativa (1 año y 3 meses después), esto genera alertas tales como: Riesgo operativo de terceros, fallas en la comunicación y flujos operativos con terceros, reputación y credibilidad de la Cooperativa.
Acciones
Reversión de saldos
Realizar reversión de las operaciones erradas. Monitoreo permanente de las operaciones electrónicas, puede que las desconexiones de interface se repitan pero la Cooperativa debe conocerlo inmediatamente. Es necesario soporte permanente también desde visionamos. Jefe de Operaciones
</v>
      </c>
      <c r="U23" s="49">
        <f>VLOOKUP(Tabla15[[#This Row],[N° 
Evento]],'Eventos de riesgos'!B:I,8,0)</f>
        <v>344885519</v>
      </c>
      <c r="V23" s="49">
        <f>VLOOKUP(Tabla15[[#This Row],[N° 
Evento]],'Eventos de riesgos'!B:J,9,0)</f>
        <v>344885519</v>
      </c>
      <c r="W23" s="49">
        <f>VLOOKUP(Tabla15[[#This Row],[N° 
Evento]],'Eventos de riesgos'!B:K,10,0)</f>
        <v>0</v>
      </c>
      <c r="X23" s="44" t="str">
        <f>VLOOKUP(Tabla15[[#This Row],[N° 
Evento]],'Eventos de riesgos'!B:L,11,0)</f>
        <v>7 - Ejecución y Administración de Procesos</v>
      </c>
      <c r="Y23" s="44" t="str">
        <f>VLOOKUP(Tabla15[[#This Row],[N° 
Evento]],'Eventos de riesgos'!B:M,12,0)</f>
        <v>76 - Proveedores</v>
      </c>
      <c r="Z23" s="44" t="str">
        <f>VLOOKUP(Tabla15[[#This Row],[N° 
Evento]],'Eventos de riesgos'!B:N,13,0)</f>
        <v>763 - Incumplimiento de las Actividades Contratadas</v>
      </c>
      <c r="AA23" s="44" t="str">
        <f>+VLOOKUP(Tabla15[[#This Row],[N° 
Evento]],'Eventos de riesgos'!B:AE,23,0)</f>
        <v>Falla en operaciones electrónicas originadas por el proveedor</v>
      </c>
      <c r="AB23" s="43">
        <f>VLOOKUP(Tabla15[[#This Row],[N° 
Evento]],'Eventos de riesgos'!B:O,14,0)</f>
        <v>0</v>
      </c>
      <c r="AC23" s="48">
        <f>VLOOKUP(Tabla15[[#This Row],[N° 
Evento]],'Eventos de riesgos'!B:P,15,0)</f>
        <v>44561</v>
      </c>
      <c r="AD23" s="43" t="str">
        <f>VLOOKUP(Tabla15[[#This Row],[N° 
Evento]],'Eventos de riesgos'!B:Q,16,0)</f>
        <v>Ahorros voluntarios</v>
      </c>
      <c r="AE23" s="43" t="str">
        <f>VLOOKUP(Tabla15[[#This Row],[N° 
Evento]],'Eventos de riesgos'!B:R,17,0)</f>
        <v>Ninguno</v>
      </c>
      <c r="AF23" s="45" t="str">
        <f>VLOOKUP(Tabla15[[#This Row],[N° 
Evento]],'Eventos de riesgos'!B:V,21,0)</f>
        <v>Aprobado</v>
      </c>
      <c r="AG23" s="44" t="str">
        <f>VLOOKUP(Tabla15[[#This Row],[N° 
Evento]],'Eventos de riesgos'!B:W,22,0)</f>
        <v>16/02/2022 20:08:19: Riesgo. Pérdidas económicas por fallas operativas que implica la relación e intervención con proveedores y/o terceros y pérdida de imagen y confianza de los asociados si se ven afectados sus productos financieros a causa de actividades erradas desde la Cooperativa.</v>
      </c>
    </row>
    <row r="24" spans="3:33" ht="59" customHeight="1" x14ac:dyDescent="0.55000000000000004">
      <c r="C24" s="43" t="str">
        <f>+Tabla15[[#This Row],[N° 
Evento]]&amp;"-"&amp;Tabla15[[#This Row],[N° Tarea]]</f>
        <v>2-1</v>
      </c>
      <c r="D24" s="43">
        <v>2</v>
      </c>
      <c r="E24" s="43">
        <v>1</v>
      </c>
      <c r="F24" s="44" t="s">
        <v>219</v>
      </c>
      <c r="G24" s="44" t="s">
        <v>1019</v>
      </c>
      <c r="H24" s="44" t="s">
        <v>215</v>
      </c>
      <c r="I24" s="45" t="s">
        <v>216</v>
      </c>
      <c r="J24" s="46">
        <v>44489</v>
      </c>
      <c r="K24" s="46">
        <v>44561</v>
      </c>
      <c r="L24" s="47" t="str">
        <f>IF(Tabla15[[#This Row],[Fecha de Finalización]]&gt;0,"Cerrada","En Proceso")</f>
        <v>Cerrada</v>
      </c>
      <c r="M24" s="43">
        <f t="shared" si="0"/>
        <v>72</v>
      </c>
      <c r="N24" s="44" t="s">
        <v>220</v>
      </c>
      <c r="O24" s="43">
        <f>VLOOKUP(Tabla15[[#This Row],[N° 
Evento]],'Eventos de riesgos'!B:C,2,0)</f>
        <v>2021</v>
      </c>
      <c r="P24" s="43" t="str">
        <f>VLOOKUP(Tabla15[[#This Row],[N° 
Evento]],'Eventos de riesgos'!B:D,3,0)</f>
        <v xml:space="preserve">Oct </v>
      </c>
      <c r="Q24" s="48">
        <f>VLOOKUP(Tabla15[[#This Row],[N° 
Evento]],'Eventos de riesgos'!B:E,4,0)</f>
        <v>44286</v>
      </c>
      <c r="R24" s="48">
        <f>VLOOKUP(Tabla15[[#This Row],[N° 
Evento]],'Eventos de riesgos'!B:F,5,0)</f>
        <v>44286</v>
      </c>
      <c r="S24" s="48">
        <f>VLOOKUP(Tabla15[[#This Row],[N° 
Evento]],'Eventos de riesgos'!B:G,6,0)</f>
        <v>44489</v>
      </c>
      <c r="T24" s="62" t="str">
        <f>VLOOKUP(Tabla15[[#This Row],[N° 
Evento]],'Eventos de riesgos'!B:H,7,0)</f>
        <v>Caso
Sobre los primeros días de marzo de 2021, 35 asociados hicieron operaciones con su tarjeta débito que en total sumó $7.943.416. Se presentó fallas tecnológicas, desconexión entre los aplicativos y dichas operaciones nunca fueron descontadas de los ahorros voluntarios de los asociados.
Por otro lado, se añade que al momento de realizar conciliaciones, no se verificó estas operaciones y en el mes de octubre cuando se detectó la falla, varios  asociados ya no tenían este dinero es sus cuentas de ahorro para realizar el cobro correspondiente.
Acciones
De los  $7.943.416 que sumó el total de las transacciones, se recuperó $4.365.767 quedando un valor  por recuperar de $3.607.649. 
Revisar las operaciones  de los asociados afectados, conciliar y recuperar los dineros de las cuentas de ahorro voluntario y para quienes ya no contaban con el recurso ir recuperando de manera paulatina.</v>
      </c>
      <c r="U24" s="49">
        <f>VLOOKUP(Tabla15[[#This Row],[N° 
Evento]],'Eventos de riesgos'!B:I,8,0)</f>
        <v>7943416</v>
      </c>
      <c r="V24" s="49">
        <f>VLOOKUP(Tabla15[[#This Row],[N° 
Evento]],'Eventos de riesgos'!B:J,9,0)</f>
        <v>4365767</v>
      </c>
      <c r="W24" s="49">
        <f>VLOOKUP(Tabla15[[#This Row],[N° 
Evento]],'Eventos de riesgos'!B:K,10,0)</f>
        <v>0</v>
      </c>
      <c r="X24" s="44" t="str">
        <f>VLOOKUP(Tabla15[[#This Row],[N° 
Evento]],'Eventos de riesgos'!B:L,11,0)</f>
        <v>6 - Fallas Tecnologicas</v>
      </c>
      <c r="Y24" s="44" t="str">
        <f>VLOOKUP(Tabla15[[#This Row],[N° 
Evento]],'Eventos de riesgos'!B:M,12,0)</f>
        <v>61 - Sistemas</v>
      </c>
      <c r="Z24" s="44" t="str">
        <f>VLOOKUP(Tabla15[[#This Row],[N° 
Evento]],'Eventos de riesgos'!B:N,13,0)</f>
        <v>614 - Interrupción en el Suministro de un Servicio Público que Ocasiones Falla en los Sistemas</v>
      </c>
      <c r="AA24" s="44" t="str">
        <f>+VLOOKUP(Tabla15[[#This Row],[N° 
Evento]],'Eventos de riesgos'!B:AE,23,0)</f>
        <v>Falla en operaciones electrónicas originadas por el proveedor</v>
      </c>
      <c r="AB24" s="43">
        <f>VLOOKUP(Tabla15[[#This Row],[N° 
Evento]],'Eventos de riesgos'!B:O,14,0)</f>
        <v>0</v>
      </c>
      <c r="AC24" s="48">
        <f>VLOOKUP(Tabla15[[#This Row],[N° 
Evento]],'Eventos de riesgos'!B:P,15,0)</f>
        <v>44500</v>
      </c>
      <c r="AD24" s="43" t="str">
        <f>VLOOKUP(Tabla15[[#This Row],[N° 
Evento]],'Eventos de riesgos'!B:Q,16,0)</f>
        <v>Ahorros voluntarios</v>
      </c>
      <c r="AE24" s="43" t="str">
        <f>VLOOKUP(Tabla15[[#This Row],[N° 
Evento]],'Eventos de riesgos'!B:R,17,0)</f>
        <v>Ninguno</v>
      </c>
      <c r="AF24" s="45" t="str">
        <f>VLOOKUP(Tabla15[[#This Row],[N° 
Evento]],'Eventos de riesgos'!B:V,21,0)</f>
        <v>Aprobado</v>
      </c>
      <c r="AG24" s="44" t="str">
        <f>VLOOKUP(Tabla15[[#This Row],[N° 
Evento]],'Eventos de riesgos'!B:W,22,0)</f>
        <v>18/02/2022 15:52:17: Riesgo identificado - Pérdidas económicas por fallas tecnológicas entra los aplicativos que conectan la operación de la Cooperativa.</v>
      </c>
    </row>
    <row r="25" spans="3:33" ht="59" customHeight="1" x14ac:dyDescent="0.55000000000000004">
      <c r="C25" s="43" t="str">
        <f>+Tabla15[[#This Row],[N° 
Evento]]&amp;"-"&amp;Tabla15[[#This Row],[N° Tarea]]</f>
        <v>3-1</v>
      </c>
      <c r="D25" s="43">
        <v>3</v>
      </c>
      <c r="E25" s="43">
        <v>1</v>
      </c>
      <c r="F25" s="44" t="s">
        <v>221</v>
      </c>
      <c r="G25" s="44" t="s">
        <v>1019</v>
      </c>
      <c r="H25" s="44" t="s">
        <v>215</v>
      </c>
      <c r="I25" s="45" t="s">
        <v>216</v>
      </c>
      <c r="J25" s="46">
        <v>44533</v>
      </c>
      <c r="K25" s="46">
        <v>44533</v>
      </c>
      <c r="L25" s="47" t="str">
        <f>IF(Tabla15[[#This Row],[Fecha de Finalización]]&gt;0,"Cerrada","En Proceso")</f>
        <v>Cerrada</v>
      </c>
      <c r="M25" s="43">
        <f t="shared" si="0"/>
        <v>0</v>
      </c>
      <c r="N25" s="44" t="s">
        <v>222</v>
      </c>
      <c r="O25" s="43">
        <f>VLOOKUP(Tabla15[[#This Row],[N° 
Evento]],'Eventos de riesgos'!B:C,2,0)</f>
        <v>2021</v>
      </c>
      <c r="P25" s="43" t="str">
        <f>VLOOKUP(Tabla15[[#This Row],[N° 
Evento]],'Eventos de riesgos'!B:D,3,0)</f>
        <v xml:space="preserve">Dic  </v>
      </c>
      <c r="Q25" s="48">
        <f>VLOOKUP(Tabla15[[#This Row],[N° 
Evento]],'Eventos de riesgos'!B:E,4,0)</f>
        <v>44529</v>
      </c>
      <c r="R25" s="48">
        <f>VLOOKUP(Tabla15[[#This Row],[N° 
Evento]],'Eventos de riesgos'!B:F,5,0)</f>
        <v>44533</v>
      </c>
      <c r="S25" s="48">
        <f>VLOOKUP(Tabla15[[#This Row],[N° 
Evento]],'Eventos de riesgos'!B:G,6,0)</f>
        <v>44533</v>
      </c>
      <c r="T25" s="62" t="str">
        <f>VLOOKUP(Tabla15[[#This Row],[N° 
Evento]],'Eventos de riesgos'!B:H,7,0)</f>
        <v>Caso
El 29 de noviembre, el área de operaciones ejecutó el proceso acostumbrado de aplicación de nominas de Colpensiones, tomando la plantilla oficial publicada en la página Web de Colpensiones.
El 3 de diciembre, cuando el área de operaciones verificó el proceso  junto con el área contable se hallaron diferencias con el reporte aplicado
Se evidenció  que la plantilla utilizada para dicha operación  era errada, (error que reconoció Colpensiones y posteriormente publicó la plantilla corregida) y que faltaba información por suministrar. En este proceso se procedió a realizar el cargue nuevamente y no se generaron pérdidas económicas para la Cooperativa.
Acciones
Corregir las operaciones ejecutadas de manera errónea, de forma urgente.
Medida de autocontrol por parte del analista, debe revisar plantillas y versiones oficiales antes de los cargues</v>
      </c>
      <c r="U25" s="49">
        <f>VLOOKUP(Tabla15[[#This Row],[N° 
Evento]],'Eventos de riesgos'!B:I,8,0)</f>
        <v>0</v>
      </c>
      <c r="V25" s="49">
        <f>VLOOKUP(Tabla15[[#This Row],[N° 
Evento]],'Eventos de riesgos'!B:J,9,0)</f>
        <v>0</v>
      </c>
      <c r="W25" s="49">
        <f>VLOOKUP(Tabla15[[#This Row],[N° 
Evento]],'Eventos de riesgos'!B:K,10,0)</f>
        <v>0</v>
      </c>
      <c r="X25" s="44" t="str">
        <f>VLOOKUP(Tabla15[[#This Row],[N° 
Evento]],'Eventos de riesgos'!B:L,11,0)</f>
        <v>7 - Ejecución y Administración de Procesos</v>
      </c>
      <c r="Y25" s="44" t="str">
        <f>VLOOKUP(Tabla15[[#This Row],[N° 
Evento]],'Eventos de riesgos'!B:M,12,0)</f>
        <v>71 - Recepción, Ejecución y Mantenimiento de Operaciones</v>
      </c>
      <c r="Z25" s="44" t="str">
        <f>VLOOKUP(Tabla15[[#This Row],[N° 
Evento]],'Eventos de riesgos'!B:N,13,0)</f>
        <v>717 - Problema en el Mantenimiento de Datos de Referencia</v>
      </c>
      <c r="AA25" s="44" t="str">
        <f>+VLOOKUP(Tabla15[[#This Row],[N° 
Evento]],'Eventos de riesgos'!B:AE,23,0)</f>
        <v>Error en aplicación de nómina Colpensiones</v>
      </c>
      <c r="AB25" s="43">
        <f>VLOOKUP(Tabla15[[#This Row],[N° 
Evento]],'Eventos de riesgos'!B:O,14,0)</f>
        <v>0</v>
      </c>
      <c r="AC25" s="48">
        <f>VLOOKUP(Tabla15[[#This Row],[N° 
Evento]],'Eventos de riesgos'!B:P,15,0)</f>
        <v>44561</v>
      </c>
      <c r="AD25" s="43" t="str">
        <f>VLOOKUP(Tabla15[[#This Row],[N° 
Evento]],'Eventos de riesgos'!B:Q,16,0)</f>
        <v>Varios tipos de crédito</v>
      </c>
      <c r="AE25" s="43" t="str">
        <f>VLOOKUP(Tabla15[[#This Row],[N° 
Evento]],'Eventos de riesgos'!B:R,17,0)</f>
        <v>Ninguno</v>
      </c>
      <c r="AF25" s="45" t="str">
        <f>VLOOKUP(Tabla15[[#This Row],[N° 
Evento]],'Eventos de riesgos'!B:V,21,0)</f>
        <v>Aprobado</v>
      </c>
      <c r="AG25" s="44" t="str">
        <f>VLOOKUP(Tabla15[[#This Row],[N° 
Evento]],'Eventos de riesgos'!B:W,22,0)</f>
        <v>18/02/2022 15:59:23: Identificación de riesgo- Pérdidas económicas por operaciones erradas en la aplicación de nomina.</v>
      </c>
    </row>
    <row r="26" spans="3:33" ht="59" customHeight="1" x14ac:dyDescent="0.55000000000000004">
      <c r="C26" s="43" t="str">
        <f>+Tabla15[[#This Row],[N° 
Evento]]&amp;"-"&amp;Tabla15[[#This Row],[N° Tarea]]</f>
        <v>5-1</v>
      </c>
      <c r="D26" s="43">
        <v>5</v>
      </c>
      <c r="E26" s="43">
        <v>1</v>
      </c>
      <c r="F26" s="44" t="s">
        <v>223</v>
      </c>
      <c r="G26" s="44" t="s">
        <v>1020</v>
      </c>
      <c r="H26" s="44" t="s">
        <v>224</v>
      </c>
      <c r="I26" s="45" t="s">
        <v>225</v>
      </c>
      <c r="J26" s="46">
        <v>44562</v>
      </c>
      <c r="K26" s="46">
        <v>44562</v>
      </c>
      <c r="L26" s="47" t="str">
        <f>IF(Tabla15[[#This Row],[Fecha de Finalización]]&gt;0,"Cerrada","En Proceso")</f>
        <v>Cerrada</v>
      </c>
      <c r="M26" s="43">
        <f t="shared" si="0"/>
        <v>0</v>
      </c>
      <c r="N26" s="44" t="s">
        <v>226</v>
      </c>
      <c r="O26" s="43">
        <f>VLOOKUP(Tabla15[[#This Row],[N° 
Evento]],'Eventos de riesgos'!B:C,2,0)</f>
        <v>2022</v>
      </c>
      <c r="P26" s="43" t="str">
        <f>VLOOKUP(Tabla15[[#This Row],[N° 
Evento]],'Eventos de riesgos'!B:D,3,0)</f>
        <v xml:space="preserve">Ene </v>
      </c>
      <c r="Q26" s="48">
        <f>VLOOKUP(Tabla15[[#This Row],[N° 
Evento]],'Eventos de riesgos'!B:E,4,0)</f>
        <v>44562</v>
      </c>
      <c r="R26" s="48">
        <f>VLOOKUP(Tabla15[[#This Row],[N° 
Evento]],'Eventos de riesgos'!B:F,5,0)</f>
        <v>44562</v>
      </c>
      <c r="S26" s="48">
        <f>VLOOKUP(Tabla15[[#This Row],[N° 
Evento]],'Eventos de riesgos'!B:G,6,0)</f>
        <v>44562</v>
      </c>
      <c r="T26" s="62" t="str">
        <f>VLOOKUP(Tabla15[[#This Row],[N° 
Evento]],'Eventos de riesgos'!B:H,7,0)</f>
        <v>Caso
Personas inescrupulosas crearon una página web www.coopfebor.com falsa para ofrecer préstamos de libre inversión, aprovechándose del buen nombre de Febor. Realizaron publicidad de oferta de servicios mediante cartas dirigidas y por la línea de WhatsApp 3123312790 donde solicitan envío de información al correo de gerencia@coopfebor.com con el fin de obtener tal servicio. En dicha pagina web se publicó la dirección real de Febor para crear confianza, Febor acudió inmediatamente a la publicación oficial de la novedad por los canales oficiales dirigida a los asociados y tramitó las denuncias correspondientes.
El proceso de suplantación no surgió efecto, no se identifican asociados víctimas de fraude en este evento.
Acciones
Comunicación y alerta inmediata a través de los canales oficiales de la Cooperativa para prevenir a los asociados de ser victimas de fraude.
Verificación permanente de sitios web sospechosos con información básica de Febor.</v>
      </c>
      <c r="U26" s="49">
        <f>VLOOKUP(Tabla15[[#This Row],[N° 
Evento]],'Eventos de riesgos'!B:I,8,0)</f>
        <v>0</v>
      </c>
      <c r="V26" s="49">
        <f>VLOOKUP(Tabla15[[#This Row],[N° 
Evento]],'Eventos de riesgos'!B:J,9,0)</f>
        <v>0</v>
      </c>
      <c r="W26" s="49">
        <f>VLOOKUP(Tabla15[[#This Row],[N° 
Evento]],'Eventos de riesgos'!B:K,10,0)</f>
        <v>0</v>
      </c>
      <c r="X26" s="44" t="str">
        <f>VLOOKUP(Tabla15[[#This Row],[N° 
Evento]],'Eventos de riesgos'!B:L,11,0)</f>
        <v>2 - Fraude Externo</v>
      </c>
      <c r="Y26" s="44" t="str">
        <f>VLOOKUP(Tabla15[[#This Row],[N° 
Evento]],'Eventos de riesgos'!B:M,12,0)</f>
        <v>22 - Hurto y Fraude</v>
      </c>
      <c r="Z26" s="44" t="str">
        <f>VLOOKUP(Tabla15[[#This Row],[N° 
Evento]],'Eventos de riesgos'!B:N,13,0)</f>
        <v>222 - Falsificación</v>
      </c>
      <c r="AA26" s="44" t="str">
        <f>+VLOOKUP(Tabla15[[#This Row],[N° 
Evento]],'Eventos de riesgos'!B:AE,23,0)</f>
        <v>Suplantación de página web de Febor</v>
      </c>
      <c r="AB26" s="43">
        <f>VLOOKUP(Tabla15[[#This Row],[N° 
Evento]],'Eventos de riesgos'!B:O,14,0)</f>
        <v>0</v>
      </c>
      <c r="AC26" s="48">
        <f>VLOOKUP(Tabla15[[#This Row],[N° 
Evento]],'Eventos de riesgos'!B:P,15,0)</f>
        <v>44592</v>
      </c>
      <c r="AD26" s="43" t="str">
        <f>VLOOKUP(Tabla15[[#This Row],[N° 
Evento]],'Eventos de riesgos'!B:Q,16,0)</f>
        <v>Crédito de libre inversión</v>
      </c>
      <c r="AE26" s="43" t="str">
        <f>VLOOKUP(Tabla15[[#This Row],[N° 
Evento]],'Eventos de riesgos'!B:R,17,0)</f>
        <v>Canales de comunicación virtual</v>
      </c>
      <c r="AF26" s="45" t="str">
        <f>VLOOKUP(Tabla15[[#This Row],[N° 
Evento]],'Eventos de riesgos'!B:V,21,0)</f>
        <v>Aprobado</v>
      </c>
      <c r="AG26" s="44" t="str">
        <f>VLOOKUP(Tabla15[[#This Row],[N° 
Evento]],'Eventos de riesgos'!B:W,22,0)</f>
        <v xml:space="preserve">
18/02/2022 16:14:05: Transacción de riesgo- Pérdida de imagen y reputación debido a suplantaciones realizadas por personas inescrupulosas.</v>
      </c>
    </row>
    <row r="27" spans="3:33" ht="59" customHeight="1" x14ac:dyDescent="0.55000000000000004">
      <c r="C27" s="43" t="str">
        <f>+Tabla15[[#This Row],[N° 
Evento]]&amp;"-"&amp;Tabla15[[#This Row],[N° Tarea]]</f>
        <v>8-1</v>
      </c>
      <c r="D27" s="43">
        <v>8</v>
      </c>
      <c r="E27" s="43">
        <v>1</v>
      </c>
      <c r="F27" s="44" t="s">
        <v>227</v>
      </c>
      <c r="G27" s="44" t="s">
        <v>1019</v>
      </c>
      <c r="H27" s="44" t="s">
        <v>750</v>
      </c>
      <c r="I27" s="45" t="s">
        <v>228</v>
      </c>
      <c r="J27" s="46">
        <v>44602</v>
      </c>
      <c r="K27" s="46">
        <v>44602</v>
      </c>
      <c r="L27" s="47" t="str">
        <f>IF(Tabla15[[#This Row],[Fecha de Finalización]]&gt;0,"Cerrada","En Proceso")</f>
        <v>Cerrada</v>
      </c>
      <c r="M27" s="43">
        <f t="shared" si="0"/>
        <v>0</v>
      </c>
      <c r="N27" s="44" t="s">
        <v>229</v>
      </c>
      <c r="O27" s="43">
        <f>VLOOKUP(Tabla15[[#This Row],[N° 
Evento]],'Eventos de riesgos'!B:C,2,0)</f>
        <v>2022</v>
      </c>
      <c r="P27" s="43" t="str">
        <f>VLOOKUP(Tabla15[[#This Row],[N° 
Evento]],'Eventos de riesgos'!B:D,3,0)</f>
        <v xml:space="preserve">Feb </v>
      </c>
      <c r="Q27" s="48">
        <f>VLOOKUP(Tabla15[[#This Row],[N° 
Evento]],'Eventos de riesgos'!B:E,4,0)</f>
        <v>43870</v>
      </c>
      <c r="R27" s="48">
        <f>VLOOKUP(Tabla15[[#This Row],[N° 
Evento]],'Eventos de riesgos'!B:F,5,0)</f>
        <v>43871</v>
      </c>
      <c r="S27" s="48">
        <f>VLOOKUP(Tabla15[[#This Row],[N° 
Evento]],'Eventos de riesgos'!B:G,6,0)</f>
        <v>44602</v>
      </c>
      <c r="T27" s="62" t="str">
        <f>VLOOKUP(Tabla15[[#This Row],[N° 
Evento]],'Eventos de riesgos'!B:H,7,0)</f>
        <v>Caso
El 09 de febrero de 2022 se presentaron fallas en la conexión de internet y en el PBX a partir de las 6:00pm, ocasionado por un daño en el switch (un dispositivo de interconexión utilizado para conectar equipos en red). Se realizó el proceso de restablecimiento del sistema y opera con normalidad a partir de las 8:30 am del 10 de febrero 2022. Para garantizar continuidad de la operación, se reemplazará el dispositivo de interconexión con los recursos presupuestados para el mantenimiento preventivo y/o correctivo de equipos e infraestructura tecnológica.
No se registran pérdidas económicas que deba asumir la Cooperativa.
Acciones
Reemplazar el switch dañado para garantizar nuevamente la conectividad.</v>
      </c>
      <c r="U27" s="49">
        <f>VLOOKUP(Tabla15[[#This Row],[N° 
Evento]],'Eventos de riesgos'!B:I,8,0)</f>
        <v>0</v>
      </c>
      <c r="V27" s="49">
        <f>VLOOKUP(Tabla15[[#This Row],[N° 
Evento]],'Eventos de riesgos'!B:J,9,0)</f>
        <v>0</v>
      </c>
      <c r="W27" s="49">
        <f>VLOOKUP(Tabla15[[#This Row],[N° 
Evento]],'Eventos de riesgos'!B:K,10,0)</f>
        <v>0</v>
      </c>
      <c r="X27" s="44" t="str">
        <f>VLOOKUP(Tabla15[[#This Row],[N° 
Evento]],'Eventos de riesgos'!B:L,11,0)</f>
        <v>6 - Fallas Tecnologicas</v>
      </c>
      <c r="Y27" s="44" t="str">
        <f>VLOOKUP(Tabla15[[#This Row],[N° 
Evento]],'Eventos de riesgos'!B:M,12,0)</f>
        <v>61 - Sistemas</v>
      </c>
      <c r="Z27" s="44" t="str">
        <f>VLOOKUP(Tabla15[[#This Row],[N° 
Evento]],'Eventos de riesgos'!B:N,13,0)</f>
        <v>613 - Pérdida por Fallas en Telecomunicaciones</v>
      </c>
      <c r="AA27" s="44" t="str">
        <f>+VLOOKUP(Tabla15[[#This Row],[N° 
Evento]],'Eventos de riesgos'!B:AE,23,0)</f>
        <v>Indisponibilidad PBX</v>
      </c>
      <c r="AB27" s="43" t="str">
        <f>VLOOKUP(Tabla15[[#This Row],[N° 
Evento]],'Eventos de riesgos'!B:O,14,0)</f>
        <v>Ninguna</v>
      </c>
      <c r="AC27" s="48">
        <f>VLOOKUP(Tabla15[[#This Row],[N° 
Evento]],'Eventos de riesgos'!B:P,15,0)</f>
        <v>44620</v>
      </c>
      <c r="AD27" s="43" t="str">
        <f>VLOOKUP(Tabla15[[#This Row],[N° 
Evento]],'Eventos de riesgos'!B:Q,16,0)</f>
        <v>Ninguno</v>
      </c>
      <c r="AE27" s="43" t="str">
        <f>VLOOKUP(Tabla15[[#This Row],[N° 
Evento]],'Eventos de riesgos'!B:R,17,0)</f>
        <v>Comunicación por PBX</v>
      </c>
      <c r="AF27" s="45" t="str">
        <f>VLOOKUP(Tabla15[[#This Row],[N° 
Evento]],'Eventos de riesgos'!B:V,21,0)</f>
        <v>Aprobado</v>
      </c>
      <c r="AG27" s="44" t="str">
        <f>VLOOKUP(Tabla15[[#This Row],[N° 
Evento]],'Eventos de riesgos'!B:W,22,0)</f>
        <v>18/02/2022 16:53:31: Transacción de riesgo - Insatisfacción de los asociados por no prestar oportunamente los servicios mediante los canales telefónicos dado que las fallas tecnológicas interrumpen este medio de comunicación.</v>
      </c>
    </row>
    <row r="28" spans="3:33" ht="59" customHeight="1" x14ac:dyDescent="0.55000000000000004">
      <c r="C28" s="43" t="str">
        <f>+Tabla15[[#This Row],[N° 
Evento]]&amp;"-"&amp;Tabla15[[#This Row],[N° Tarea]]</f>
        <v>9-1</v>
      </c>
      <c r="D28" s="43">
        <v>9</v>
      </c>
      <c r="E28" s="43">
        <v>1</v>
      </c>
      <c r="F28" s="44" t="s">
        <v>230</v>
      </c>
      <c r="G28" s="44" t="s">
        <v>1019</v>
      </c>
      <c r="H28" s="44" t="s">
        <v>215</v>
      </c>
      <c r="I28" s="45" t="s">
        <v>91</v>
      </c>
      <c r="J28" s="46">
        <v>44606</v>
      </c>
      <c r="K28" s="46">
        <v>44606</v>
      </c>
      <c r="L28" s="47" t="str">
        <f>IF(Tabla15[[#This Row],[Fecha de Finalización]]&gt;0,"Cerrada","En Proceso")</f>
        <v>Cerrada</v>
      </c>
      <c r="M28" s="43">
        <f t="shared" si="0"/>
        <v>0</v>
      </c>
      <c r="N28" s="44" t="s">
        <v>231</v>
      </c>
      <c r="O28" s="43">
        <f>VLOOKUP(Tabla15[[#This Row],[N° 
Evento]],'Eventos de riesgos'!B:C,2,0)</f>
        <v>2022</v>
      </c>
      <c r="P28" s="43" t="str">
        <f>VLOOKUP(Tabla15[[#This Row],[N° 
Evento]],'Eventos de riesgos'!B:D,3,0)</f>
        <v xml:space="preserve">Feb </v>
      </c>
      <c r="Q28" s="48">
        <f>VLOOKUP(Tabla15[[#This Row],[N° 
Evento]],'Eventos de riesgos'!B:E,4,0)</f>
        <v>44606</v>
      </c>
      <c r="R28" s="48">
        <f>VLOOKUP(Tabla15[[#This Row],[N° 
Evento]],'Eventos de riesgos'!B:F,5,0)</f>
        <v>44607</v>
      </c>
      <c r="S28" s="48">
        <f>VLOOKUP(Tabla15[[#This Row],[N° 
Evento]],'Eventos de riesgos'!B:G,6,0)</f>
        <v>44606</v>
      </c>
      <c r="T28" s="62" t="str">
        <f>VLOOKUP(Tabla15[[#This Row],[N° 
Evento]],'Eventos de riesgos'!B:H,7,0)</f>
        <v xml:space="preserve">Caso
El día 14 de febrero 2022 el asociado José Neira Ochoa identificado con CC 170562291 reportó sobre las 4:30 pm a Febor que intentaban extraer dinero de su cuenta de ahorros voluntarios sin su consentimiento. Al indagar y averiguar la situación expuesta por el asociado, se logró identificar dos personas que intentaban extraer $12 millones de pesos, y se bloqueó la aplicación del retiro inmediatamente, de igual al día siguiente, el asociado reportó que en la madrugada del 15 de febrero también tuvo intento de robo por $20 millones por uno de las personas identificadas.
El Asociado José Neira argumenta que esta persona es un asesor de una empresa de telefonía donde solicitó un servicio, y él confiado entregó su celular, por tal motivo este asesor tuvo acceso a su App móvil transaccional e inicio sus intentos de fraude. Febor hizo los bloqueos correspondientes sobre los productos del asociado para evitar este hurto y brindó la información pertinente para que pudiera iniciar un proceso de denuncia formal ante las autoridades competentes.
Acciones
Realizar el bloqueo inmediato de las cuentas y productos del asociado, asesorar al asociado para el restablecimiento de contraseñas
Comunicar y alertar de manera preventiva a los asociados para que cuiden su información y equipos de uso personal.
Brindar información al asociado con respecto de los intentos de fraude y asesoramiento para que presente la denuncia correspondiente.
</v>
      </c>
      <c r="U28" s="49">
        <f>VLOOKUP(Tabla15[[#This Row],[N° 
Evento]],'Eventos de riesgos'!B:I,8,0)</f>
        <v>0</v>
      </c>
      <c r="V28" s="49">
        <f>VLOOKUP(Tabla15[[#This Row],[N° 
Evento]],'Eventos de riesgos'!B:J,9,0)</f>
        <v>0</v>
      </c>
      <c r="W28" s="49">
        <f>VLOOKUP(Tabla15[[#This Row],[N° 
Evento]],'Eventos de riesgos'!B:K,10,0)</f>
        <v>0</v>
      </c>
      <c r="X28" s="44" t="str">
        <f>VLOOKUP(Tabla15[[#This Row],[N° 
Evento]],'Eventos de riesgos'!B:L,11,0)</f>
        <v>2 - Fraude Externo</v>
      </c>
      <c r="Y28" s="44" t="str">
        <f>VLOOKUP(Tabla15[[#This Row],[N° 
Evento]],'Eventos de riesgos'!B:M,12,0)</f>
        <v>22 - Hurto y Fraude</v>
      </c>
      <c r="Z28" s="44" t="str">
        <f>VLOOKUP(Tabla15[[#This Row],[N° 
Evento]],'Eventos de riesgos'!B:N,13,0)</f>
        <v>221 - Robo o Hurto</v>
      </c>
      <c r="AA28" s="44" t="str">
        <f>+VLOOKUP(Tabla15[[#This Row],[N° 
Evento]],'Eventos de riesgos'!B:AE,23,0)</f>
        <v>Suplantación y fraude a asociados</v>
      </c>
      <c r="AB28" s="43" t="str">
        <f>VLOOKUP(Tabla15[[#This Row],[N° 
Evento]],'Eventos de riesgos'!B:O,14,0)</f>
        <v>Ninguna</v>
      </c>
      <c r="AC28" s="48">
        <f>VLOOKUP(Tabla15[[#This Row],[N° 
Evento]],'Eventos de riesgos'!B:P,15,0)</f>
        <v>44620</v>
      </c>
      <c r="AD28" s="43" t="str">
        <f>VLOOKUP(Tabla15[[#This Row],[N° 
Evento]],'Eventos de riesgos'!B:Q,16,0)</f>
        <v>Ahorros voluntarios</v>
      </c>
      <c r="AE28" s="43" t="str">
        <f>VLOOKUP(Tabla15[[#This Row],[N° 
Evento]],'Eventos de riesgos'!B:R,17,0)</f>
        <v>Aplicación móvil (App Febor)</v>
      </c>
      <c r="AF28" s="45" t="str">
        <f>VLOOKUP(Tabla15[[#This Row],[N° 
Evento]],'Eventos de riesgos'!B:V,21,0)</f>
        <v>Aprobado</v>
      </c>
      <c r="AG28" s="44" t="str">
        <f>VLOOKUP(Tabla15[[#This Row],[N° 
Evento]],'Eventos de riesgos'!B:W,22,0)</f>
        <v>18/02/2022 16:58:10: Transacción de riesgo- Pérdida de imagen y credibilidad con respecto de la seguridad de nuestros mecanismos de seguridad tecnológica y oportunidad de respuesta ante situaciones de posible fraude.</v>
      </c>
    </row>
    <row r="29" spans="3:33" ht="59" customHeight="1" x14ac:dyDescent="0.55000000000000004">
      <c r="C29" s="43" t="str">
        <f>+Tabla15[[#This Row],[N° 
Evento]]&amp;"-"&amp;Tabla15[[#This Row],[N° Tarea]]</f>
        <v>9-2</v>
      </c>
      <c r="D29" s="43">
        <v>9</v>
      </c>
      <c r="E29" s="43">
        <v>2</v>
      </c>
      <c r="F29" s="44" t="s">
        <v>232</v>
      </c>
      <c r="G29" s="44" t="s">
        <v>1019</v>
      </c>
      <c r="H29" s="44" t="s">
        <v>233</v>
      </c>
      <c r="I29" s="45" t="s">
        <v>234</v>
      </c>
      <c r="J29" s="46">
        <v>44606</v>
      </c>
      <c r="K29" s="46">
        <v>44607</v>
      </c>
      <c r="L29" s="47" t="str">
        <f>IF(Tabla15[[#This Row],[Fecha de Finalización]]&gt;0,"Cerrada","En Proceso")</f>
        <v>Cerrada</v>
      </c>
      <c r="M29" s="43">
        <f t="shared" si="0"/>
        <v>1</v>
      </c>
      <c r="N29" s="44" t="s">
        <v>828</v>
      </c>
      <c r="O29" s="43">
        <f>VLOOKUP(Tabla15[[#This Row],[N° 
Evento]],'Eventos de riesgos'!B:C,2,0)</f>
        <v>2022</v>
      </c>
      <c r="P29" s="43" t="str">
        <f>VLOOKUP(Tabla15[[#This Row],[N° 
Evento]],'Eventos de riesgos'!B:D,3,0)</f>
        <v xml:space="preserve">Feb </v>
      </c>
      <c r="Q29" s="48">
        <f>VLOOKUP(Tabla15[[#This Row],[N° 
Evento]],'Eventos de riesgos'!B:E,4,0)</f>
        <v>44606</v>
      </c>
      <c r="R29" s="48">
        <f>VLOOKUP(Tabla15[[#This Row],[N° 
Evento]],'Eventos de riesgos'!B:F,5,0)</f>
        <v>44607</v>
      </c>
      <c r="S29" s="48">
        <f>VLOOKUP(Tabla15[[#This Row],[N° 
Evento]],'Eventos de riesgos'!B:G,6,0)</f>
        <v>44606</v>
      </c>
      <c r="T29" s="62" t="str">
        <f>VLOOKUP(Tabla15[[#This Row],[N° 
Evento]],'Eventos de riesgos'!B:H,7,0)</f>
        <v xml:space="preserve">Caso
El día 14 de febrero 2022 el asociado José Neira Ochoa identificado con CC 170562291 reportó sobre las 4:30 pm a Febor que intentaban extraer dinero de su cuenta de ahorros voluntarios sin su consentimiento. Al indagar y averiguar la situación expuesta por el asociado, se logró identificar dos personas que intentaban extraer $12 millones de pesos, y se bloqueó la aplicación del retiro inmediatamente, de igual al día siguiente, el asociado reportó que en la madrugada del 15 de febrero también tuvo intento de robo por $20 millones por uno de las personas identificadas.
El Asociado José Neira argumenta que esta persona es un asesor de una empresa de telefonía donde solicitó un servicio, y él confiado entregó su celular, por tal motivo este asesor tuvo acceso a su App móvil transaccional e inicio sus intentos de fraude. Febor hizo los bloqueos correspondientes sobre los productos del asociado para evitar este hurto y brindó la información pertinente para que pudiera iniciar un proceso de denuncia formal ante las autoridades competentes.
Acciones
Realizar el bloqueo inmediato de las cuentas y productos del asociado, asesorar al asociado para el restablecimiento de contraseñas
Comunicar y alertar de manera preventiva a los asociados para que cuiden su información y equipos de uso personal.
Brindar información al asociado con respecto de los intentos de fraude y asesoramiento para que presente la denuncia correspondiente.
</v>
      </c>
      <c r="U29" s="49">
        <f>VLOOKUP(Tabla15[[#This Row],[N° 
Evento]],'Eventos de riesgos'!B:I,8,0)</f>
        <v>0</v>
      </c>
      <c r="V29" s="49">
        <f>VLOOKUP(Tabla15[[#This Row],[N° 
Evento]],'Eventos de riesgos'!B:J,9,0)</f>
        <v>0</v>
      </c>
      <c r="W29" s="49">
        <f>VLOOKUP(Tabla15[[#This Row],[N° 
Evento]],'Eventos de riesgos'!B:K,10,0)</f>
        <v>0</v>
      </c>
      <c r="X29" s="44" t="str">
        <f>VLOOKUP(Tabla15[[#This Row],[N° 
Evento]],'Eventos de riesgos'!B:L,11,0)</f>
        <v>2 - Fraude Externo</v>
      </c>
      <c r="Y29" s="44" t="str">
        <f>VLOOKUP(Tabla15[[#This Row],[N° 
Evento]],'Eventos de riesgos'!B:M,12,0)</f>
        <v>22 - Hurto y Fraude</v>
      </c>
      <c r="Z29" s="44" t="str">
        <f>VLOOKUP(Tabla15[[#This Row],[N° 
Evento]],'Eventos de riesgos'!B:N,13,0)</f>
        <v>221 - Robo o Hurto</v>
      </c>
      <c r="AA29" s="44" t="str">
        <f>+VLOOKUP(Tabla15[[#This Row],[N° 
Evento]],'Eventos de riesgos'!B:AE,23,0)</f>
        <v>Suplantación y fraude a asociados</v>
      </c>
      <c r="AB29" s="43" t="str">
        <f>VLOOKUP(Tabla15[[#This Row],[N° 
Evento]],'Eventos de riesgos'!B:O,14,0)</f>
        <v>Ninguna</v>
      </c>
      <c r="AC29" s="48">
        <f>VLOOKUP(Tabla15[[#This Row],[N° 
Evento]],'Eventos de riesgos'!B:P,15,0)</f>
        <v>44620</v>
      </c>
      <c r="AD29" s="43" t="str">
        <f>VLOOKUP(Tabla15[[#This Row],[N° 
Evento]],'Eventos de riesgos'!B:Q,16,0)</f>
        <v>Ahorros voluntarios</v>
      </c>
      <c r="AE29" s="43" t="str">
        <f>VLOOKUP(Tabla15[[#This Row],[N° 
Evento]],'Eventos de riesgos'!B:R,17,0)</f>
        <v>Aplicación móvil (App Febor)</v>
      </c>
      <c r="AF29" s="45" t="str">
        <f>VLOOKUP(Tabla15[[#This Row],[N° 
Evento]],'Eventos de riesgos'!B:V,21,0)</f>
        <v>Aprobado</v>
      </c>
      <c r="AG29" s="44" t="str">
        <f>VLOOKUP(Tabla15[[#This Row],[N° 
Evento]],'Eventos de riesgos'!B:W,22,0)</f>
        <v>18/02/2022 16:58:10: Transacción de riesgo- Pérdida de imagen y credibilidad con respecto de la seguridad de nuestros mecanismos de seguridad tecnológica y oportunidad de respuesta ante situaciones de posible fraude.</v>
      </c>
    </row>
    <row r="30" spans="3:33" ht="59" customHeight="1" x14ac:dyDescent="0.55000000000000004">
      <c r="C30" s="43" t="str">
        <f>+Tabla15[[#This Row],[N° 
Evento]]&amp;"-"&amp;Tabla15[[#This Row],[N° Tarea]]</f>
        <v>10-1</v>
      </c>
      <c r="D30" s="43">
        <v>10</v>
      </c>
      <c r="E30" s="43">
        <v>1</v>
      </c>
      <c r="F30" s="44" t="s">
        <v>235</v>
      </c>
      <c r="G30" s="44" t="s">
        <v>1019</v>
      </c>
      <c r="H30" s="44" t="s">
        <v>215</v>
      </c>
      <c r="I30" s="45" t="s">
        <v>216</v>
      </c>
      <c r="J30" s="46">
        <v>44564</v>
      </c>
      <c r="K30" s="46">
        <v>44564</v>
      </c>
      <c r="L30" s="47" t="str">
        <f>IF(Tabla15[[#This Row],[Fecha de Finalización]]&gt;0,"Cerrada","En Proceso")</f>
        <v>Cerrada</v>
      </c>
      <c r="M30" s="43">
        <f t="shared" si="0"/>
        <v>0</v>
      </c>
      <c r="N30" s="44" t="s">
        <v>236</v>
      </c>
      <c r="O30" s="43">
        <f>VLOOKUP(Tabla15[[#This Row],[N° 
Evento]],'Eventos de riesgos'!B:C,2,0)</f>
        <v>2022</v>
      </c>
      <c r="P30" s="43" t="str">
        <f>VLOOKUP(Tabla15[[#This Row],[N° 
Evento]],'Eventos de riesgos'!B:D,3,0)</f>
        <v xml:space="preserve">Ene </v>
      </c>
      <c r="Q30" s="48">
        <f>VLOOKUP(Tabla15[[#This Row],[N° 
Evento]],'Eventos de riesgos'!B:E,4,0)</f>
        <v>44556</v>
      </c>
      <c r="R30" s="48">
        <f>VLOOKUP(Tabla15[[#This Row],[N° 
Evento]],'Eventos de riesgos'!B:F,5,0)</f>
        <v>44564</v>
      </c>
      <c r="S30" s="48">
        <f>VLOOKUP(Tabla15[[#This Row],[N° 
Evento]],'Eventos de riesgos'!B:G,6,0)</f>
        <v>44564</v>
      </c>
      <c r="T30" s="62" t="str">
        <f>VLOOKUP(Tabla15[[#This Row],[N° 
Evento]],'Eventos de riesgos'!B:H,7,0)</f>
        <v>Caso
No se programó el débito automático de la asociada Olaine Salas Fuentes de su producto Línea temporal con un saldo e $6.500.000 y una cuota de $110.500, debido a que el proceso de programación de débitos automáticos no está automatizado, se realiza de forma manual agregando un listado oficial en Excel y por olvido del analista que administra dicha información, no se incorporó la programación del débito para esta obligación.
La obligación vencía el 26 de diciembre /21 y se aplicó el débito hasta el día 3 de enero/22.
Acciones
Programar y ejecutar de manera inmediata el débito automático.
Auditoría a los procesos de gestión de operaciones para identificar oportunidades de mejora en los diferentes procesos.</v>
      </c>
      <c r="U30" s="49">
        <f>VLOOKUP(Tabla15[[#This Row],[N° 
Evento]],'Eventos de riesgos'!B:I,8,0)</f>
        <v>110500</v>
      </c>
      <c r="V30" s="49">
        <f>VLOOKUP(Tabla15[[#This Row],[N° 
Evento]],'Eventos de riesgos'!B:J,9,0)</f>
        <v>110500</v>
      </c>
      <c r="W30" s="49">
        <f>VLOOKUP(Tabla15[[#This Row],[N° 
Evento]],'Eventos de riesgos'!B:K,10,0)</f>
        <v>0</v>
      </c>
      <c r="X30" s="44" t="str">
        <f>VLOOKUP(Tabla15[[#This Row],[N° 
Evento]],'Eventos de riesgos'!B:L,11,0)</f>
        <v>7 - Ejecución y Administración de Procesos</v>
      </c>
      <c r="Y30" s="44" t="str">
        <f>VLOOKUP(Tabla15[[#This Row],[N° 
Evento]],'Eventos de riesgos'!B:M,12,0)</f>
        <v>71 - Recepción, Ejecución y Mantenimiento de Operaciones</v>
      </c>
      <c r="Z30" s="44" t="str">
        <f>VLOOKUP(Tabla15[[#This Row],[N° 
Evento]],'Eventos de riesgos'!B:N,13,0)</f>
        <v>711 - Exceso de Manualidad</v>
      </c>
      <c r="AA30" s="44" t="str">
        <f>+VLOOKUP(Tabla15[[#This Row],[N° 
Evento]],'Eventos de riesgos'!B:AE,23,0)</f>
        <v>Error en débitos automáticos</v>
      </c>
      <c r="AB30" s="43" t="str">
        <f>VLOOKUP(Tabla15[[#This Row],[N° 
Evento]],'Eventos de riesgos'!B:O,14,0)</f>
        <v>Ninguna</v>
      </c>
      <c r="AC30" s="48">
        <f>VLOOKUP(Tabla15[[#This Row],[N° 
Evento]],'Eventos de riesgos'!B:P,15,0)</f>
        <v>44592</v>
      </c>
      <c r="AD30" s="43" t="str">
        <f>VLOOKUP(Tabla15[[#This Row],[N° 
Evento]],'Eventos de riesgos'!B:Q,16,0)</f>
        <v>Crédito de consumo</v>
      </c>
      <c r="AE30" s="43" t="str">
        <f>VLOOKUP(Tabla15[[#This Row],[N° 
Evento]],'Eventos de riesgos'!B:R,17,0)</f>
        <v>Ninguno</v>
      </c>
      <c r="AF30" s="45" t="str">
        <f>VLOOKUP(Tabla15[[#This Row],[N° 
Evento]],'Eventos de riesgos'!B:V,21,0)</f>
        <v>Aprobado</v>
      </c>
      <c r="AG30" s="44" t="str">
        <f>VLOOKUP(Tabla15[[#This Row],[N° 
Evento]],'Eventos de riesgos'!B:W,22,0)</f>
        <v>18/02/2022 16:48:20: Transacción de riesgo- Aumento de la cartera en mora por no aplicar oportunamente los descuentos de recaudo autorizados
18/02/2022 16:58:57: Transacción de riesgo- Aumento de la cartera en mora por no aplicar oportunamente los descuentos de recaudo autorizados</v>
      </c>
    </row>
    <row r="31" spans="3:33" ht="59" customHeight="1" x14ac:dyDescent="0.55000000000000004">
      <c r="C31" s="43" t="str">
        <f>+Tabla15[[#This Row],[N° 
Evento]]&amp;"-"&amp;Tabla15[[#This Row],[N° Tarea]]</f>
        <v>11-1</v>
      </c>
      <c r="D31" s="43">
        <v>11</v>
      </c>
      <c r="E31" s="43">
        <v>1</v>
      </c>
      <c r="F31" s="44" t="s">
        <v>237</v>
      </c>
      <c r="G31" s="44" t="s">
        <v>1019</v>
      </c>
      <c r="H31" s="44" t="s">
        <v>215</v>
      </c>
      <c r="I31" s="45" t="s">
        <v>216</v>
      </c>
      <c r="J31" s="46">
        <v>44536</v>
      </c>
      <c r="K31" s="46">
        <v>44538</v>
      </c>
      <c r="L31" s="47" t="str">
        <f>IF(Tabla15[[#This Row],[Fecha de Finalización]]&gt;0,"Cerrada","En Proceso")</f>
        <v>Cerrada</v>
      </c>
      <c r="M31" s="43">
        <f t="shared" si="0"/>
        <v>2</v>
      </c>
      <c r="N31" s="44" t="s">
        <v>238</v>
      </c>
      <c r="O31" s="43">
        <f>VLOOKUP(Tabla15[[#This Row],[N° 
Evento]],'Eventos de riesgos'!B:C,2,0)</f>
        <v>2021</v>
      </c>
      <c r="P31" s="43" t="str">
        <f>VLOOKUP(Tabla15[[#This Row],[N° 
Evento]],'Eventos de riesgos'!B:D,3,0)</f>
        <v xml:space="preserve">Dic  </v>
      </c>
      <c r="Q31" s="48">
        <f>VLOOKUP(Tabla15[[#This Row],[N° 
Evento]],'Eventos de riesgos'!B:E,4,0)</f>
        <v>44535</v>
      </c>
      <c r="R31" s="48">
        <f>VLOOKUP(Tabla15[[#This Row],[N° 
Evento]],'Eventos de riesgos'!B:F,5,0)</f>
        <v>44536</v>
      </c>
      <c r="S31" s="48">
        <f>VLOOKUP(Tabla15[[#This Row],[N° 
Evento]],'Eventos de riesgos'!B:G,6,0)</f>
        <v>44536</v>
      </c>
      <c r="T31" s="62" t="str">
        <f>VLOOKUP(Tabla15[[#This Row],[N° 
Evento]],'Eventos de riesgos'!B:H,7,0)</f>
        <v>Caso
Se sobregiraron las cuentas de ahorros de aproximadamente 30 asociados por un total de $41.000.000 debido a que se realizaron operaciones de retiro el domingo 5 de diciembre/21 y la conexión entre Wog-Visionamos -Empacto no reflejó oportunamente aquellos giros efectuados. 
Las actualizaciones no quedan inmediatamente, se hacen 3 veces al día, pero el día del evento era fin de semana y el día siguiente, lunes 6 de diciembre/21  al realizar dichas actualizaciones se detecto el sobregiro.
No se registra pérdidas económicas asumidas por la Cooperativa, se toman acciones inmediatas para la recuperación del dinero.
Acciones
Identificar los asociados con sobregiro para proceder a la recuperación de la operación o solicitud de la devolución del dinero.</v>
      </c>
      <c r="U31" s="49">
        <f>VLOOKUP(Tabla15[[#This Row],[N° 
Evento]],'Eventos de riesgos'!B:I,8,0)</f>
        <v>41000000</v>
      </c>
      <c r="V31" s="49">
        <f>VLOOKUP(Tabla15[[#This Row],[N° 
Evento]],'Eventos de riesgos'!B:J,9,0)</f>
        <v>41000000</v>
      </c>
      <c r="W31" s="49">
        <f>VLOOKUP(Tabla15[[#This Row],[N° 
Evento]],'Eventos de riesgos'!B:K,10,0)</f>
        <v>0</v>
      </c>
      <c r="X31" s="44" t="str">
        <f>VLOOKUP(Tabla15[[#This Row],[N° 
Evento]],'Eventos de riesgos'!B:L,11,0)</f>
        <v>7 - Ejecución y Administración de Procesos</v>
      </c>
      <c r="Y31" s="44" t="str">
        <f>VLOOKUP(Tabla15[[#This Row],[N° 
Evento]],'Eventos de riesgos'!B:M,12,0)</f>
        <v>76 - Proveedores</v>
      </c>
      <c r="Z31" s="44" t="str">
        <f>VLOOKUP(Tabla15[[#This Row],[N° 
Evento]],'Eventos de riesgos'!B:N,13,0)</f>
        <v>763 - Incumplimiento de las Actividades Contratadas</v>
      </c>
      <c r="AA31" s="44" t="str">
        <f>+VLOOKUP(Tabla15[[#This Row],[N° 
Evento]],'Eventos de riesgos'!B:AE,23,0)</f>
        <v>Sobregiro de cuentas de ahorro voluntario</v>
      </c>
      <c r="AB31" s="43" t="str">
        <f>VLOOKUP(Tabla15[[#This Row],[N° 
Evento]],'Eventos de riesgos'!B:O,14,0)</f>
        <v>Ninguna</v>
      </c>
      <c r="AC31" s="48">
        <f>VLOOKUP(Tabla15[[#This Row],[N° 
Evento]],'Eventos de riesgos'!B:P,15,0)</f>
        <v>44561</v>
      </c>
      <c r="AD31" s="43" t="str">
        <f>VLOOKUP(Tabla15[[#This Row],[N° 
Evento]],'Eventos de riesgos'!B:Q,16,0)</f>
        <v>Ahorros voluntarios</v>
      </c>
      <c r="AE31" s="43" t="str">
        <f>VLOOKUP(Tabla15[[#This Row],[N° 
Evento]],'Eventos de riesgos'!B:R,17,0)</f>
        <v>Ninguno</v>
      </c>
      <c r="AF31" s="45" t="str">
        <f>VLOOKUP(Tabla15[[#This Row],[N° 
Evento]],'Eventos de riesgos'!B:V,21,0)</f>
        <v>Aprobado</v>
      </c>
      <c r="AG31" s="44" t="str">
        <f>VLOOKUP(Tabla15[[#This Row],[N° 
Evento]],'Eventos de riesgos'!B:W,22,0)</f>
        <v>18/02/2022 16:43:37: Transacción de riesgo - Pérdidas económicas, de imagen y credibilidad en la ejecución de operaciones y transacciones, originado por fallas tecnológicas entre los aplicativos que conectan la operación de la Cooperativa.
18/02/2022 16:59:46: Transacción de riesgo- Pérdidas económicas, de imagen y credibilidad en la ejecución de operaciones y transacciones, originado por fallas tecnológicas entre los aplicativos que conectan la operación de la Cooperativa.</v>
      </c>
    </row>
    <row r="32" spans="3:33" ht="59" customHeight="1" x14ac:dyDescent="0.55000000000000004">
      <c r="C32" s="43" t="str">
        <f>+Tabla15[[#This Row],[N° 
Evento]]&amp;"-"&amp;Tabla15[[#This Row],[N° Tarea]]</f>
        <v>12-1</v>
      </c>
      <c r="D32" s="43">
        <v>12</v>
      </c>
      <c r="E32" s="43">
        <v>1</v>
      </c>
      <c r="F32" s="44" t="s">
        <v>239</v>
      </c>
      <c r="G32" s="44" t="s">
        <v>1019</v>
      </c>
      <c r="H32" s="44" t="s">
        <v>233</v>
      </c>
      <c r="I32" s="45" t="s">
        <v>240</v>
      </c>
      <c r="J32" s="46">
        <v>44609</v>
      </c>
      <c r="K32" s="46">
        <v>44891</v>
      </c>
      <c r="L32" s="47" t="str">
        <f>IF(Tabla15[[#This Row],[Fecha de Finalización]]&gt;0,"Cerrada","En Proceso")</f>
        <v>Cerrada</v>
      </c>
      <c r="M32" s="43">
        <f t="shared" si="0"/>
        <v>282</v>
      </c>
      <c r="N32" s="44" t="s">
        <v>241</v>
      </c>
      <c r="O32" s="43">
        <f>VLOOKUP(Tabla15[[#This Row],[N° 
Evento]],'Eventos de riesgos'!B:C,2,0)</f>
        <v>2022</v>
      </c>
      <c r="P32" s="43" t="str">
        <f>VLOOKUP(Tabla15[[#This Row],[N° 
Evento]],'Eventos de riesgos'!B:D,3,0)</f>
        <v xml:space="preserve">Feb </v>
      </c>
      <c r="Q32" s="48">
        <f>VLOOKUP(Tabla15[[#This Row],[N° 
Evento]],'Eventos de riesgos'!B:E,4,0)</f>
        <v>44609.585416666669</v>
      </c>
      <c r="R32" s="48">
        <f>VLOOKUP(Tabla15[[#This Row],[N° 
Evento]],'Eventos de riesgos'!B:F,5,0)</f>
        <v>44610.594444444447</v>
      </c>
      <c r="S32" s="48">
        <f>VLOOKUP(Tabla15[[#This Row],[N° 
Evento]],'Eventos de riesgos'!B:G,6,0)</f>
        <v>44609.594444444447</v>
      </c>
      <c r="T32" s="62" t="str">
        <f>VLOOKUP(Tabla15[[#This Row],[N° 
Evento]],'Eventos de riesgos'!B:H,7,0)</f>
        <v>Caso
El asociado WULFRAN ENRIQUE LOPEZ OJEDA identificado con cédula de ciudadanía 3726870, realizó un proceso de compra de cartera con la entidad Excelcredit, valiéndose de un paz y salvo valiéndose de la falsificación de un paz y salvo a nombre de Febor sobre los productos de crédito 1192902 y 111977 firmado por una persona que no trabaja en la Cooperativa (Beatriz Elene Henao Quintero).
El jue, 17 feb 2022 a las 16:50, Ángela Carrillo (&lt;acarrillo@excelcredit.co&gt;) escribió a Febor:
Cordial Saludo,
Solicito su amable colaboración, procediendo con la suspensión o baja de descuento, del cliente en relación; teniendo en cuenta que le generamos compra de cartera.
*Se adjunta soporte de pago y paz y salvo
Cliente:
WULFRAN ENRIQUE LOPEZ OJEDA
C.c :3726870
Pagaduría: COLPENSIONES
Febor responde lo siguiente:
Buenas tardes Por medio de la presente nos permitimos informar que:
1.El paz y salvo adjunto no fue emitido por esta entidad cooperativa, ya que el asociado Wulfran Enrique lopez c.c. 3726870 tiene vigente el crédito Nª1192902
2.La persona que firma el certificado no es funcionario de Febor entidad cooperativa
Por lo anterior no es procedente la solicitud en mención
Acciones de la Cooperativa
La Cooperativa mediante la jefatura jurídica  inicia el  debido proceso disciplinario con el asociado mencionado y se comunica a los funcionarios algunas recomendaciones importantes:
1 Recordemos que toda información de nuestros asociados es privada por tanto a ninguna persona, entidad, alto funcionario o quien quiera que solicite copias de cédulas, información de saldos, números de teléfono o demás NO es posible que lo brindemos incurrimos en una grave violación al deber de cuidado que tenemos con la autorización que nos brindan para proteger sus datos personales
2 Recordemos que las únicas firmas autorizadas para expedir certificaciones, paz y salvos y demás de este tipo son la dela Directora de Servicio al Asociado y el Gerente, por tanto generemos alerta inmediata cuando reciban llamadas para corroborar datos de este tipo de preguntar: fecha de la certificación, y quien la firma. Para control de todos considero importante que puedan incluir en pie de firma quien elaboró la certificación.
3 Proceso disciplinario - llamado de atención evaluado por la Junta de Vigilancia y el Consejo de Administración.
4 El Consejo  de Administración decidió hacerle proceso de exclusión una vez que esté en firme el embargo de la mesada pensional. Sesión de Consejo 26 de noviembre 2022</v>
      </c>
      <c r="U32" s="49">
        <f>VLOOKUP(Tabla15[[#This Row],[N° 
Evento]],'Eventos de riesgos'!B:I,8,0)</f>
        <v>0</v>
      </c>
      <c r="V32" s="49">
        <f>VLOOKUP(Tabla15[[#This Row],[N° 
Evento]],'Eventos de riesgos'!B:J,9,0)</f>
        <v>0</v>
      </c>
      <c r="W32" s="49">
        <f>VLOOKUP(Tabla15[[#This Row],[N° 
Evento]],'Eventos de riesgos'!B:K,10,0)</f>
        <v>0</v>
      </c>
      <c r="X32" s="44" t="str">
        <f>VLOOKUP(Tabla15[[#This Row],[N° 
Evento]],'Eventos de riesgos'!B:L,11,0)</f>
        <v>1 - Fraude Interno</v>
      </c>
      <c r="Y32" s="44" t="str">
        <f>VLOOKUP(Tabla15[[#This Row],[N° 
Evento]],'Eventos de riesgos'!B:M,12,0)</f>
        <v>12 - Hurto y Fraude</v>
      </c>
      <c r="Z32" s="44" t="str">
        <f>VLOOKUP(Tabla15[[#This Row],[N° 
Evento]],'Eventos de riesgos'!B:N,13,0)</f>
        <v xml:space="preserve">	125 Falsificación</v>
      </c>
      <c r="AA32" s="44" t="str">
        <f>+VLOOKUP(Tabla15[[#This Row],[N° 
Evento]],'Eventos de riesgos'!B:AE,23,0)</f>
        <v>Falsificación de documentos por parte de un asociado</v>
      </c>
      <c r="AB32" s="43" t="str">
        <f>VLOOKUP(Tabla15[[#This Row],[N° 
Evento]],'Eventos de riesgos'!B:O,14,0)</f>
        <v>Ninguna</v>
      </c>
      <c r="AC32" s="48">
        <f>VLOOKUP(Tabla15[[#This Row],[N° 
Evento]],'Eventos de riesgos'!B:P,15,0)</f>
        <v>44620</v>
      </c>
      <c r="AD32" s="43" t="str">
        <f>VLOOKUP(Tabla15[[#This Row],[N° 
Evento]],'Eventos de riesgos'!B:Q,16,0)</f>
        <v>Crédito de consumo</v>
      </c>
      <c r="AE32" s="43" t="str">
        <f>VLOOKUP(Tabla15[[#This Row],[N° 
Evento]],'Eventos de riesgos'!B:R,17,0)</f>
        <v>Canales de comunicación virtual</v>
      </c>
      <c r="AF32" s="45" t="str">
        <f>VLOOKUP(Tabla15[[#This Row],[N° 
Evento]],'Eventos de riesgos'!B:V,21,0)</f>
        <v>Aprobado</v>
      </c>
      <c r="AG32" s="44" t="str">
        <f>VLOOKUP(Tabla15[[#This Row],[N° 
Evento]],'Eventos de riesgos'!B:W,22,0)</f>
        <v>21/02/2022 14:24:58: Es importante en cada gestión que se realice en casos similares, tener las precauciones de revisar detalladamente la información y documentación recibida, confirmar hasta estar completamente seguro de que el proceso es real y transparente, dado que podrían existir métodos de falsificación de mayor nivel con dificultad de detección.</v>
      </c>
    </row>
    <row r="33" spans="3:33" ht="59" customHeight="1" x14ac:dyDescent="0.55000000000000004">
      <c r="C33" s="43" t="str">
        <f>+Tabla15[[#This Row],[N° 
Evento]]&amp;"-"&amp;Tabla15[[#This Row],[N° Tarea]]</f>
        <v>13-1</v>
      </c>
      <c r="D33" s="43">
        <v>13</v>
      </c>
      <c r="E33" s="43">
        <v>1</v>
      </c>
      <c r="F33" s="44" t="s">
        <v>242</v>
      </c>
      <c r="G33" s="44" t="s">
        <v>1019</v>
      </c>
      <c r="H33" s="44" t="s">
        <v>750</v>
      </c>
      <c r="I33" s="45" t="s">
        <v>228</v>
      </c>
      <c r="J33" s="46">
        <v>44655</v>
      </c>
      <c r="K33" s="46">
        <v>44656</v>
      </c>
      <c r="L33" s="47" t="str">
        <f>IF(Tabla15[[#This Row],[Fecha de Finalización]]&gt;0,"Cerrada","En Proceso")</f>
        <v>Cerrada</v>
      </c>
      <c r="M33" s="43">
        <f t="shared" si="0"/>
        <v>1</v>
      </c>
      <c r="N33" s="44" t="s">
        <v>243</v>
      </c>
      <c r="O33" s="43">
        <f>VLOOKUP(Tabla15[[#This Row],[N° 
Evento]],'Eventos de riesgos'!B:C,2,0)</f>
        <v>2022</v>
      </c>
      <c r="P33" s="43" t="str">
        <f>VLOOKUP(Tabla15[[#This Row],[N° 
Evento]],'Eventos de riesgos'!B:D,3,0)</f>
        <v>Abr</v>
      </c>
      <c r="Q33" s="48">
        <f>VLOOKUP(Tabla15[[#This Row],[N° 
Evento]],'Eventos de riesgos'!B:E,4,0)</f>
        <v>44655.405555555553</v>
      </c>
      <c r="R33" s="48">
        <f>VLOOKUP(Tabla15[[#This Row],[N° 
Evento]],'Eventos de riesgos'!B:F,5,0)</f>
        <v>44656.405555555553</v>
      </c>
      <c r="S33" s="48">
        <f>VLOOKUP(Tabla15[[#This Row],[N° 
Evento]],'Eventos de riesgos'!B:G,6,0)</f>
        <v>44655.405555555553</v>
      </c>
      <c r="T33" s="62" t="str">
        <f>VLOOKUP(Tabla15[[#This Row],[N° 
Evento]],'Eventos de riesgos'!B:H,7,0)</f>
        <v>Caso
El día 4 de abril se detectaron errores en el sistema transaccional y en general de varios módulos de operación en Wog, debido a que este sistema tuvo cambio de versión el fin de semana (2 y 3 de abril) por la incorporación del modelo de originación en la fabrica de créditos.
No se presentaron pérdidas económicas, ni se afectaron productos de los asociados ya que durante la ocurrencia se daba solución a las novedades por parte del área de tecnología y operaciones.
Acciones
Comunicación inmediata con el proveedor para la corrección de reportes y módulos afectados. 
El proveedor debe informar las actualizaciones y cambios de versión antes y prevenir a la entidad de los posibles daños.</v>
      </c>
      <c r="U33" s="49">
        <f>VLOOKUP(Tabla15[[#This Row],[N° 
Evento]],'Eventos de riesgos'!B:I,8,0)</f>
        <v>0</v>
      </c>
      <c r="V33" s="49">
        <f>VLOOKUP(Tabla15[[#This Row],[N° 
Evento]],'Eventos de riesgos'!B:J,9,0)</f>
        <v>0</v>
      </c>
      <c r="W33" s="49">
        <f>VLOOKUP(Tabla15[[#This Row],[N° 
Evento]],'Eventos de riesgos'!B:K,10,0)</f>
        <v>0</v>
      </c>
      <c r="X33" s="44" t="str">
        <f>VLOOKUP(Tabla15[[#This Row],[N° 
Evento]],'Eventos de riesgos'!B:L,11,0)</f>
        <v>6 - Fallas Tecnologicas</v>
      </c>
      <c r="Y33" s="44" t="str">
        <f>VLOOKUP(Tabla15[[#This Row],[N° 
Evento]],'Eventos de riesgos'!B:M,12,0)</f>
        <v>61 - Sistemas</v>
      </c>
      <c r="Z33" s="44" t="str">
        <f>VLOOKUP(Tabla15[[#This Row],[N° 
Evento]],'Eventos de riesgos'!B:N,13,0)</f>
        <v>611 - Pérdida por Problemas en Software</v>
      </c>
      <c r="AA33" s="44" t="str">
        <f>+VLOOKUP(Tabla15[[#This Row],[N° 
Evento]],'Eventos de riesgos'!B:AE,23,0)</f>
        <v>Errores por actualizaciones en Wog</v>
      </c>
      <c r="AB33" s="43" t="str">
        <f>VLOOKUP(Tabla15[[#This Row],[N° 
Evento]],'Eventos de riesgos'!B:O,14,0)</f>
        <v>Ninguna</v>
      </c>
      <c r="AC33" s="48">
        <f>VLOOKUP(Tabla15[[#This Row],[N° 
Evento]],'Eventos de riesgos'!B:P,15,0)</f>
        <v>44681</v>
      </c>
      <c r="AD33" s="43" t="str">
        <f>VLOOKUP(Tabla15[[#This Row],[N° 
Evento]],'Eventos de riesgos'!B:Q,16,0)</f>
        <v>Ninguno</v>
      </c>
      <c r="AE33" s="43" t="str">
        <f>VLOOKUP(Tabla15[[#This Row],[N° 
Evento]],'Eventos de riesgos'!B:R,17,0)</f>
        <v>Ninguno</v>
      </c>
      <c r="AF33" s="45" t="str">
        <f>VLOOKUP(Tabla15[[#This Row],[N° 
Evento]],'Eventos de riesgos'!B:V,21,0)</f>
        <v>Aprobado</v>
      </c>
      <c r="AG33" s="44" t="str">
        <f>VLOOKUP(Tabla15[[#This Row],[N° 
Evento]],'Eventos de riesgos'!B:W,22,0)</f>
        <v>05/04/2022 09:47:50: Evento registrado desde el área de riesgos</v>
      </c>
    </row>
    <row r="34" spans="3:33" ht="59" customHeight="1" x14ac:dyDescent="0.55000000000000004">
      <c r="C34" s="43" t="str">
        <f>+Tabla15[[#This Row],[N° 
Evento]]&amp;"-"&amp;Tabla15[[#This Row],[N° Tarea]]</f>
        <v>14-1</v>
      </c>
      <c r="D34" s="43">
        <v>14</v>
      </c>
      <c r="E34" s="43">
        <v>1</v>
      </c>
      <c r="F34" s="44" t="s">
        <v>244</v>
      </c>
      <c r="G34" s="44" t="s">
        <v>1020</v>
      </c>
      <c r="H34" s="44" t="s">
        <v>215</v>
      </c>
      <c r="I34" s="45" t="s">
        <v>91</v>
      </c>
      <c r="J34" s="46">
        <v>44687</v>
      </c>
      <c r="K34" s="46">
        <v>44742</v>
      </c>
      <c r="L34" s="47" t="str">
        <f>IF(Tabla15[[#This Row],[Fecha de Finalización]]&gt;0,"Cerrada","En Proceso")</f>
        <v>Cerrada</v>
      </c>
      <c r="M34" s="43">
        <f t="shared" si="0"/>
        <v>55</v>
      </c>
      <c r="N34" s="44" t="s">
        <v>245</v>
      </c>
      <c r="O34" s="43">
        <f>VLOOKUP(Tabla15[[#This Row],[N° 
Evento]],'Eventos de riesgos'!B:C,2,0)</f>
        <v>2022</v>
      </c>
      <c r="P34" s="43" t="str">
        <f>VLOOKUP(Tabla15[[#This Row],[N° 
Evento]],'Eventos de riesgos'!B:D,3,0)</f>
        <v>May</v>
      </c>
      <c r="Q34" s="48">
        <f>VLOOKUP(Tabla15[[#This Row],[N° 
Evento]],'Eventos de riesgos'!B:E,4,0)</f>
        <v>44686.898611111108</v>
      </c>
      <c r="R34" s="48">
        <f>VLOOKUP(Tabla15[[#This Row],[N° 
Evento]],'Eventos de riesgos'!B:F,5,0)</f>
        <v>44687.899305555555</v>
      </c>
      <c r="S34" s="48">
        <f>VLOOKUP(Tabla15[[#This Row],[N° 
Evento]],'Eventos de riesgos'!B:G,6,0)</f>
        <v>44687.899305555555</v>
      </c>
      <c r="T34" s="62" t="str">
        <f>VLOOKUP(Tabla15[[#This Row],[N° 
Evento]],'Eventos de riesgos'!B:H,7,0)</f>
        <v xml:space="preserve">Caso
Se presenta un caso de inconformidad por fallas en el proceso de consignación por cheque y tiempo de espera en la liberación de canje el 6 de mayo 2022.
Mensaje del asociado Marco a la Gerencia:
El pasado lunes, aproximadamente a la una de la tarde, consigné en la oficina de Febor del edificio anexo un cheque de gerencia para ser abonado a la cuenta de ahorros voluntarios, por valor de 82 millones. Considerando que el canje debe tardar, a lo sumo, 3 días, ayer jueves en la tarde le solicité vía WhatsApp a Jorge Lievano que del producto de esa consignación me hiciera el favor de hacer un pago por $80 millones a capital del crédito de reestructuración solidaria, Jorge me contesta después de unos minutos que el cheque todavía no ha sido confirmado el canje, yo le hice la observación en el sentido que consideraba que desde el lunes no era razonable que el canje no se hubiera dado, cuando se sabe que el canje normalmente demora 2 días. Hoy viernes alrededor de medio día volví a preguntarle a Jorge sobre la operación,  me comentó que él estaba pendiente, pero que contabilidad, u operaciones todavía no le daba conformidad sobre el canje del cheque, a lo que volví a hacerle la observación sobre que no encontraba razonable tanta demora en el canje. Ante esta nueva situación, decidí llamar a Teresita y pedirle que me colaborara, hasta que finalmente hace un rato Jorge me confirmó que la operación de pago al crédito se hizo. 
El caso es que si yo no estoy pendiente e indagando, la plata queda depositada en la cuenta de Febor por varios días, sin aplicar ni a mi cuenta de ahorros voluntarios, ni para hacer el pago al crédito y por supuesto al no darse ese pago se causan intereses sobre mi crédito sin tener en cuenta que la plata ya está en poder de Febor desde hace varios días; sino hubiera estado yo pendiente la operación hubiera quedado para la semana entrante. 
En mi caso, porque tengo la posibilidad de llamar a Teresita y solicitarle colaboración, veo que Jorge no tiene culpa, porque el fué diligente cuando yo le hice la solicitud, simplemente él no podía hacer la operación mientras no le dieran la conformidad del canje.
________________
Se evalúa con el área de operaciones si el canje lo libera automáticamente el sistema, y si tiene un funcionario responsable de su verificación, además de definir el tiempo que debe durar en canje el cheque, que sea estrictamente lo necesario (máx. 3 días)
Acciones
El sistema tiene programados los días de liberar los cheques de canje (3 días), se ordena por parte de Gerencia disminuir los días a (1) en el sistema
</v>
      </c>
      <c r="U34" s="49">
        <f>VLOOKUP(Tabla15[[#This Row],[N° 
Evento]],'Eventos de riesgos'!B:I,8,0)</f>
        <v>0</v>
      </c>
      <c r="V34" s="49">
        <f>VLOOKUP(Tabla15[[#This Row],[N° 
Evento]],'Eventos de riesgos'!B:J,9,0)</f>
        <v>0</v>
      </c>
      <c r="W34" s="49">
        <f>VLOOKUP(Tabla15[[#This Row],[N° 
Evento]],'Eventos de riesgos'!B:K,10,0)</f>
        <v>0</v>
      </c>
      <c r="X34" s="44" t="str">
        <f>VLOOKUP(Tabla15[[#This Row],[N° 
Evento]],'Eventos de riesgos'!B:L,11,0)</f>
        <v>7 - Ejecución y Administración de Procesos</v>
      </c>
      <c r="Y34" s="44" t="str">
        <f>VLOOKUP(Tabla15[[#This Row],[N° 
Evento]],'Eventos de riesgos'!B:M,12,0)</f>
        <v>71 - Recepción, Ejecución y Mantenimiento de Operaciones</v>
      </c>
      <c r="Z34" s="44" t="str">
        <f>VLOOKUP(Tabla15[[#This Row],[N° 
Evento]],'Eventos de riesgos'!B:N,13,0)</f>
        <v>713 - Incumplimiento de Plazos o Responsabilidades</v>
      </c>
      <c r="AA34" s="44" t="str">
        <f>+VLOOKUP(Tabla15[[#This Row],[N° 
Evento]],'Eventos de riesgos'!B:AE,23,0)</f>
        <v>Demoras en canje de cheques de asociados</v>
      </c>
      <c r="AB34" s="43" t="str">
        <f>VLOOKUP(Tabla15[[#This Row],[N° 
Evento]],'Eventos de riesgos'!B:O,14,0)</f>
        <v>Ninguna</v>
      </c>
      <c r="AC34" s="48">
        <f>VLOOKUP(Tabla15[[#This Row],[N° 
Evento]],'Eventos de riesgos'!B:P,15,0)</f>
        <v>44712</v>
      </c>
      <c r="AD34" s="43" t="str">
        <f>VLOOKUP(Tabla15[[#This Row],[N° 
Evento]],'Eventos de riesgos'!B:Q,16,0)</f>
        <v>Ahorros voluntarios</v>
      </c>
      <c r="AE34" s="43" t="str">
        <f>VLOOKUP(Tabla15[[#This Row],[N° 
Evento]],'Eventos de riesgos'!B:R,17,0)</f>
        <v>Buzón Quejas y Reclamos</v>
      </c>
      <c r="AF34" s="45" t="str">
        <f>VLOOKUP(Tabla15[[#This Row],[N° 
Evento]],'Eventos de riesgos'!B:V,21,0)</f>
        <v>Aprobado</v>
      </c>
      <c r="AG34" s="44" t="str">
        <f>VLOOKUP(Tabla15[[#This Row],[N° 
Evento]],'Eventos de riesgos'!B:W,22,0)</f>
        <v>07/05/2022 21:38:37: Información tomada de la presentación del caso por el grupo de dirección en WhatsApp por parte de la Gerencia</v>
      </c>
    </row>
    <row r="35" spans="3:33" ht="59" customHeight="1" x14ac:dyDescent="0.55000000000000004">
      <c r="C35" s="43" t="str">
        <f>+Tabla15[[#This Row],[N° 
Evento]]&amp;"-"&amp;Tabla15[[#This Row],[N° Tarea]]</f>
        <v>15-1</v>
      </c>
      <c r="D35" s="43">
        <v>15</v>
      </c>
      <c r="E35" s="43">
        <v>1</v>
      </c>
      <c r="F35" s="44" t="s">
        <v>246</v>
      </c>
      <c r="G35" s="44" t="s">
        <v>1019</v>
      </c>
      <c r="H35" s="44" t="s">
        <v>233</v>
      </c>
      <c r="I35" s="45" t="s">
        <v>234</v>
      </c>
      <c r="J35" s="46">
        <v>44679</v>
      </c>
      <c r="K35" s="46">
        <v>44691</v>
      </c>
      <c r="L35" s="47" t="str">
        <f>IF(Tabla15[[#This Row],[Fecha de Finalización]]&gt;0,"Cerrada","En Proceso")</f>
        <v>Cerrada</v>
      </c>
      <c r="M35" s="43">
        <f t="shared" si="0"/>
        <v>12</v>
      </c>
      <c r="N35" s="44" t="s">
        <v>247</v>
      </c>
      <c r="O35" s="43">
        <f>VLOOKUP(Tabla15[[#This Row],[N° 
Evento]],'Eventos de riesgos'!B:C,2,0)</f>
        <v>2022</v>
      </c>
      <c r="P35" s="43" t="str">
        <f>VLOOKUP(Tabla15[[#This Row],[N° 
Evento]],'Eventos de riesgos'!B:D,3,0)</f>
        <v>Abr</v>
      </c>
      <c r="Q35" s="48">
        <f>VLOOKUP(Tabla15[[#This Row],[N° 
Evento]],'Eventos de riesgos'!B:E,4,0)</f>
        <v>44679.722222222219</v>
      </c>
      <c r="R35" s="48">
        <f>VLOOKUP(Tabla15[[#This Row],[N° 
Evento]],'Eventos de riesgos'!B:F,5,0)</f>
        <v>44679.722222222219</v>
      </c>
      <c r="S35" s="48">
        <f>VLOOKUP(Tabla15[[#This Row],[N° 
Evento]],'Eventos de riesgos'!B:G,6,0)</f>
        <v>44679.722222222219</v>
      </c>
      <c r="T35" s="62" t="str">
        <f>VLOOKUP(Tabla15[[#This Row],[N° 
Evento]],'Eventos de riesgos'!B:H,7,0)</f>
        <v>Caso
El señor Luis Eduardo Rosales, ciudadano no asociado a la Cooperativa presento una queja ante la SES , inconforme por recibir correos con extractos bancarios que no le corresponden, pero que si le corresponden al asociado Luis Eduardo Rosales. La confusión consiste en envio de correo errado a luiseduardorosales@gmail.com y el correcto es luiseduardorosales08@gmail.com.
Acciones 
A.   La funcionaria Rina Herrera se comunicó con el asociado Luis Eduardo Rosales y efectivamente el correo de él es luiseduardorosales08@gmail.com, adicional contactará al señor Luis Rosales y se le indicará que no va a volver a recibir estos correos por parte de Febor Entidad Cooperativa.
Se verifica sistema de encriptación frente a Base social, para que el problema sea solucionado de raíz, actualizándolo en el sistema Wog.
Se verifica uno a uno los asociados a los que se les envío extractos de tarjeta crédito, para constatar que no hubo más inconsistencias, lo cual solo se presentó con este asociado.
Se dio respuesta a la queja del ciudadano con conocimiento de la Junta de vigilancia y con copia a la Superintendencia de Economía Solidaria.</v>
      </c>
      <c r="U35" s="49">
        <f>VLOOKUP(Tabla15[[#This Row],[N° 
Evento]],'Eventos de riesgos'!B:I,8,0)</f>
        <v>0</v>
      </c>
      <c r="V35" s="49">
        <f>VLOOKUP(Tabla15[[#This Row],[N° 
Evento]],'Eventos de riesgos'!B:J,9,0)</f>
        <v>0</v>
      </c>
      <c r="W35" s="49">
        <f>VLOOKUP(Tabla15[[#This Row],[N° 
Evento]],'Eventos de riesgos'!B:K,10,0)</f>
        <v>0</v>
      </c>
      <c r="X35" s="44" t="str">
        <f>VLOOKUP(Tabla15[[#This Row],[N° 
Evento]],'Eventos de riesgos'!B:L,11,0)</f>
        <v>7 - Ejecución y Administración de Procesos</v>
      </c>
      <c r="Y35" s="44" t="str">
        <f>VLOOKUP(Tabla15[[#This Row],[N° 
Evento]],'Eventos de riesgos'!B:M,12,0)</f>
        <v>71 - Recepción, Ejecución y Mantenimiento de Operaciones</v>
      </c>
      <c r="Z35" s="44" t="str">
        <f>VLOOKUP(Tabla15[[#This Row],[N° 
Evento]],'Eventos de riesgos'!B:N,13,0)</f>
        <v>719 - Seguridad de la Información</v>
      </c>
      <c r="AA35" s="44" t="str">
        <f>+VLOOKUP(Tabla15[[#This Row],[N° 
Evento]],'Eventos de riesgos'!B:AE,23,0)</f>
        <v>Manejo de datos personales</v>
      </c>
      <c r="AB35" s="43" t="str">
        <f>VLOOKUP(Tabla15[[#This Row],[N° 
Evento]],'Eventos de riesgos'!B:O,14,0)</f>
        <v>Ninguna</v>
      </c>
      <c r="AC35" s="48">
        <f>VLOOKUP(Tabla15[[#This Row],[N° 
Evento]],'Eventos de riesgos'!B:P,15,0)</f>
        <v>44681</v>
      </c>
      <c r="AD35" s="43" t="str">
        <f>VLOOKUP(Tabla15[[#This Row],[N° 
Evento]],'Eventos de riesgos'!B:Q,16,0)</f>
        <v>Tarjeta crédito</v>
      </c>
      <c r="AE35" s="43" t="str">
        <f>VLOOKUP(Tabla15[[#This Row],[N° 
Evento]],'Eventos de riesgos'!B:R,17,0)</f>
        <v>Buzón Quejas y Reclamos</v>
      </c>
      <c r="AF35" s="45" t="str">
        <f>VLOOKUP(Tabla15[[#This Row],[N° 
Evento]],'Eventos de riesgos'!B:V,21,0)</f>
        <v>Aprobado</v>
      </c>
      <c r="AG35" s="44" t="str">
        <f>VLOOKUP(Tabla15[[#This Row],[N° 
Evento]],'Eventos de riesgos'!B:W,22,0)</f>
        <v>24/05/2022 17:21:30: La queja respuesta se proyecta, se traslada a junta de vigilancia para ser respondida al ciudadano con copia a la SES</v>
      </c>
    </row>
    <row r="36" spans="3:33" ht="59" customHeight="1" x14ac:dyDescent="0.55000000000000004">
      <c r="C36" s="43" t="str">
        <f>+Tabla15[[#This Row],[N° 
Evento]]&amp;"-"&amp;Tabla15[[#This Row],[N° Tarea]]</f>
        <v>15-2</v>
      </c>
      <c r="D36" s="43">
        <v>15</v>
      </c>
      <c r="E36" s="43">
        <v>2</v>
      </c>
      <c r="F36" s="44" t="s">
        <v>248</v>
      </c>
      <c r="G36" s="44" t="s">
        <v>1020</v>
      </c>
      <c r="H36" s="44" t="s">
        <v>215</v>
      </c>
      <c r="I36" s="45" t="s">
        <v>91</v>
      </c>
      <c r="J36" s="46">
        <v>44679</v>
      </c>
      <c r="K36" s="46">
        <v>44681</v>
      </c>
      <c r="L36" s="47" t="str">
        <f>IF(Tabla15[[#This Row],[Fecha de Finalización]]&gt;0,"Cerrada","En Proceso")</f>
        <v>Cerrada</v>
      </c>
      <c r="M36" s="43">
        <f t="shared" si="0"/>
        <v>2</v>
      </c>
      <c r="N36" s="44" t="s">
        <v>249</v>
      </c>
      <c r="O36" s="43">
        <f>VLOOKUP(Tabla15[[#This Row],[N° 
Evento]],'Eventos de riesgos'!B:C,2,0)</f>
        <v>2022</v>
      </c>
      <c r="P36" s="43" t="str">
        <f>VLOOKUP(Tabla15[[#This Row],[N° 
Evento]],'Eventos de riesgos'!B:D,3,0)</f>
        <v>Abr</v>
      </c>
      <c r="Q36" s="48">
        <f>VLOOKUP(Tabla15[[#This Row],[N° 
Evento]],'Eventos de riesgos'!B:E,4,0)</f>
        <v>44679.722222222219</v>
      </c>
      <c r="R36" s="48">
        <f>VLOOKUP(Tabla15[[#This Row],[N° 
Evento]],'Eventos de riesgos'!B:F,5,0)</f>
        <v>44679.722222222219</v>
      </c>
      <c r="S36" s="48">
        <f>VLOOKUP(Tabla15[[#This Row],[N° 
Evento]],'Eventos de riesgos'!B:G,6,0)</f>
        <v>44679.722222222219</v>
      </c>
      <c r="T36" s="62" t="str">
        <f>VLOOKUP(Tabla15[[#This Row],[N° 
Evento]],'Eventos de riesgos'!B:H,7,0)</f>
        <v>Caso
El señor Luis Eduardo Rosales, ciudadano no asociado a la Cooperativa presento una queja ante la SES , inconforme por recibir correos con extractos bancarios que no le corresponden, pero que si le corresponden al asociado Luis Eduardo Rosales. La confusión consiste en envio de correo errado a luiseduardorosales@gmail.com y el correcto es luiseduardorosales08@gmail.com.
Acciones 
A.   La funcionaria Rina Herrera se comunicó con el asociado Luis Eduardo Rosales y efectivamente el correo de él es luiseduardorosales08@gmail.com, adicional contactará al señor Luis Rosales y se le indicará que no va a volver a recibir estos correos por parte de Febor Entidad Cooperativa.
Se verifica sistema de encriptación frente a Base social, para que el problema sea solucionado de raíz, actualizándolo en el sistema Wog.
Se verifica uno a uno los asociados a los que se les envío extractos de tarjeta crédito, para constatar que no hubo más inconsistencias, lo cual solo se presentó con este asociado.
Se dio respuesta a la queja del ciudadano con conocimiento de la Junta de vigilancia y con copia a la Superintendencia de Economía Solidaria.</v>
      </c>
      <c r="U36" s="49">
        <f>VLOOKUP(Tabla15[[#This Row],[N° 
Evento]],'Eventos de riesgos'!B:I,8,0)</f>
        <v>0</v>
      </c>
      <c r="V36" s="49">
        <f>VLOOKUP(Tabla15[[#This Row],[N° 
Evento]],'Eventos de riesgos'!B:J,9,0)</f>
        <v>0</v>
      </c>
      <c r="W36" s="49">
        <f>VLOOKUP(Tabla15[[#This Row],[N° 
Evento]],'Eventos de riesgos'!B:K,10,0)</f>
        <v>0</v>
      </c>
      <c r="X36" s="44" t="str">
        <f>VLOOKUP(Tabla15[[#This Row],[N° 
Evento]],'Eventos de riesgos'!B:L,11,0)</f>
        <v>7 - Ejecución y Administración de Procesos</v>
      </c>
      <c r="Y36" s="44" t="str">
        <f>VLOOKUP(Tabla15[[#This Row],[N° 
Evento]],'Eventos de riesgos'!B:M,12,0)</f>
        <v>71 - Recepción, Ejecución y Mantenimiento de Operaciones</v>
      </c>
      <c r="Z36" s="44" t="str">
        <f>VLOOKUP(Tabla15[[#This Row],[N° 
Evento]],'Eventos de riesgos'!B:N,13,0)</f>
        <v>719 - Seguridad de la Información</v>
      </c>
      <c r="AA36" s="44" t="str">
        <f>+VLOOKUP(Tabla15[[#This Row],[N° 
Evento]],'Eventos de riesgos'!B:AE,23,0)</f>
        <v>Manejo de datos personales</v>
      </c>
      <c r="AB36" s="43" t="str">
        <f>VLOOKUP(Tabla15[[#This Row],[N° 
Evento]],'Eventos de riesgos'!B:O,14,0)</f>
        <v>Ninguna</v>
      </c>
      <c r="AC36" s="48">
        <f>VLOOKUP(Tabla15[[#This Row],[N° 
Evento]],'Eventos de riesgos'!B:P,15,0)</f>
        <v>44681</v>
      </c>
      <c r="AD36" s="43" t="str">
        <f>VLOOKUP(Tabla15[[#This Row],[N° 
Evento]],'Eventos de riesgos'!B:Q,16,0)</f>
        <v>Tarjeta crédito</v>
      </c>
      <c r="AE36" s="43" t="str">
        <f>VLOOKUP(Tabla15[[#This Row],[N° 
Evento]],'Eventos de riesgos'!B:R,17,0)</f>
        <v>Buzón Quejas y Reclamos</v>
      </c>
      <c r="AF36" s="45" t="str">
        <f>VLOOKUP(Tabla15[[#This Row],[N° 
Evento]],'Eventos de riesgos'!B:V,21,0)</f>
        <v>Aprobado</v>
      </c>
      <c r="AG36" s="44" t="str">
        <f>VLOOKUP(Tabla15[[#This Row],[N° 
Evento]],'Eventos de riesgos'!B:W,22,0)</f>
        <v>24/05/2022 17:21:30: La queja respuesta se proyecta, se traslada a junta de vigilancia para ser respondida al ciudadano con copia a la SES</v>
      </c>
    </row>
    <row r="37" spans="3:33" ht="59" customHeight="1" x14ac:dyDescent="0.55000000000000004">
      <c r="C37" s="43" t="str">
        <f>+Tabla15[[#This Row],[N° 
Evento]]&amp;"-"&amp;Tabla15[[#This Row],[N° Tarea]]</f>
        <v>16-1</v>
      </c>
      <c r="D37" s="43">
        <v>16</v>
      </c>
      <c r="E37" s="43">
        <v>1</v>
      </c>
      <c r="F37" s="44" t="s">
        <v>250</v>
      </c>
      <c r="G37" s="44" t="s">
        <v>1019</v>
      </c>
      <c r="H37" s="44" t="s">
        <v>215</v>
      </c>
      <c r="I37" s="45" t="s">
        <v>91</v>
      </c>
      <c r="J37" s="46">
        <v>44683</v>
      </c>
      <c r="K37" s="46">
        <v>44704</v>
      </c>
      <c r="L37" s="47" t="str">
        <f>IF(Tabla15[[#This Row],[Fecha de Finalización]]&gt;0,"Cerrada","En Proceso")</f>
        <v>Cerrada</v>
      </c>
      <c r="M37" s="43">
        <f t="shared" si="0"/>
        <v>21</v>
      </c>
      <c r="N37" s="44" t="s">
        <v>251</v>
      </c>
      <c r="O37" s="43">
        <f>VLOOKUP(Tabla15[[#This Row],[N° 
Evento]],'Eventos de riesgos'!B:C,2,0)</f>
        <v>2022</v>
      </c>
      <c r="P37" s="43" t="str">
        <f>VLOOKUP(Tabla15[[#This Row],[N° 
Evento]],'Eventos de riesgos'!B:D,3,0)</f>
        <v>May</v>
      </c>
      <c r="Q37" s="48">
        <f>VLOOKUP(Tabla15[[#This Row],[N° 
Evento]],'Eventos de riesgos'!B:E,4,0)</f>
        <v>44702.541666666664</v>
      </c>
      <c r="R37" s="48">
        <f>VLOOKUP(Tabla15[[#This Row],[N° 
Evento]],'Eventos de riesgos'!B:F,5,0)</f>
        <v>44703.4375</v>
      </c>
      <c r="S37" s="48">
        <f>VLOOKUP(Tabla15[[#This Row],[N° 
Evento]],'Eventos de riesgos'!B:G,6,0)</f>
        <v>44705.875</v>
      </c>
      <c r="T37" s="62" t="str">
        <f>VLOOKUP(Tabla15[[#This Row],[N° 
Evento]],'Eventos de riesgos'!B:H,7,0)</f>
        <v>Caso
Se presenta desconexión del servicio entre visionamos - Empacto - WOG el día 21 de mayo de 2022, que produce que las operaciones que los asociados realizaron con su tarjeta debito, su cuenta de ahorro, o sus cupos rotativos y avance no fueran registradas en el producto pero si fueron ejecutadas correctamente por visionamos y compensadas a Febor un total de 42 asociados. Diariamente se validan que las operaciones del día anterior sean ejecutadas en su totalidad en los productos correspondientes, el día Lunes 23 de mayo de 2022 se evidencian operaciones que presentan diferencias por lo cual se procede a remitir la información a contabilidad para validar si estas fueron compensadas por visionamos a febor. por parte de wog el 24 solicitan el envió el archivo AUT por medio del cual registran las operaciones que reporta visionamos y son cargados a los productos en WOG, una vez identifican las diferencias proceden a aplicarlas en producto con fecha 24 al cierre del día y en la descripción se diligencia que corresponden al 21 de mayo de 2022. Se debe validar la forma como monitorear en linea las desconexiones entre visionamos - Empacto - WOG, con el fin de realizar las acciones correctivas con mayor prontitud.
Acciones
Identifican las diferencias en los saldos y aplicar correcciones en el producto.</v>
      </c>
      <c r="U37" s="49">
        <f>VLOOKUP(Tabla15[[#This Row],[N° 
Evento]],'Eventos de riesgos'!B:I,8,0)</f>
        <v>9649785</v>
      </c>
      <c r="V37" s="49">
        <f>VLOOKUP(Tabla15[[#This Row],[N° 
Evento]],'Eventos de riesgos'!B:J,9,0)</f>
        <v>9649785</v>
      </c>
      <c r="W37" s="49">
        <f>VLOOKUP(Tabla15[[#This Row],[N° 
Evento]],'Eventos de riesgos'!B:K,10,0)</f>
        <v>0</v>
      </c>
      <c r="X37" s="44" t="str">
        <f>VLOOKUP(Tabla15[[#This Row],[N° 
Evento]],'Eventos de riesgos'!B:L,11,0)</f>
        <v>6 - Fallas Tecnologicas</v>
      </c>
      <c r="Y37" s="44" t="str">
        <f>VLOOKUP(Tabla15[[#This Row],[N° 
Evento]],'Eventos de riesgos'!B:M,12,0)</f>
        <v>61 - Sistemas</v>
      </c>
      <c r="Z37" s="44" t="str">
        <f>VLOOKUP(Tabla15[[#This Row],[N° 
Evento]],'Eventos de riesgos'!B:N,13,0)</f>
        <v>614 - Interrupción en el Suministro de un Servicio Público que Ocasiones Falla en los Sistemas</v>
      </c>
      <c r="AA37" s="44" t="str">
        <f>+VLOOKUP(Tabla15[[#This Row],[N° 
Evento]],'Eventos de riesgos'!B:AE,23,0)</f>
        <v>Falla en operaciones electrónicas originadas por el proveedor</v>
      </c>
      <c r="AB37" s="43" t="str">
        <f>VLOOKUP(Tabla15[[#This Row],[N° 
Evento]],'Eventos de riesgos'!B:O,14,0)</f>
        <v>Ninguna</v>
      </c>
      <c r="AC37" s="48">
        <f>VLOOKUP(Tabla15[[#This Row],[N° 
Evento]],'Eventos de riesgos'!B:P,15,0)</f>
        <v>44712</v>
      </c>
      <c r="AD37" s="43" t="str">
        <f>VLOOKUP(Tabla15[[#This Row],[N° 
Evento]],'Eventos de riesgos'!B:Q,16,0)</f>
        <v>Ahorros voluntarios</v>
      </c>
      <c r="AE37" s="43" t="str">
        <f>VLOOKUP(Tabla15[[#This Row],[N° 
Evento]],'Eventos de riesgos'!B:R,17,0)</f>
        <v>Ninguno</v>
      </c>
      <c r="AF37" s="45" t="str">
        <f>VLOOKUP(Tabla15[[#This Row],[N° 
Evento]],'Eventos de riesgos'!B:V,21,0)</f>
        <v>Aprobado</v>
      </c>
      <c r="AG37" s="44" t="str">
        <f>VLOOKUP(Tabla15[[#This Row],[N° 
Evento]],'Eventos de riesgos'!B:W,22,0)</f>
        <v>25/05/2022 15:55:14: Reporte Evento SARO link
26/05/2022 12:36:41: Caso recibido, revisado por Dirección Riesgos</v>
      </c>
    </row>
    <row r="38" spans="3:33" ht="59" customHeight="1" x14ac:dyDescent="0.55000000000000004">
      <c r="C38" s="43" t="str">
        <f>+Tabla15[[#This Row],[N° 
Evento]]&amp;"-"&amp;Tabla15[[#This Row],[N° Tarea]]</f>
        <v>17-1</v>
      </c>
      <c r="D38" s="43">
        <v>17</v>
      </c>
      <c r="E38" s="43">
        <v>1</v>
      </c>
      <c r="F38" s="44" t="s">
        <v>252</v>
      </c>
      <c r="G38" s="44" t="s">
        <v>1019</v>
      </c>
      <c r="H38" s="44" t="s">
        <v>253</v>
      </c>
      <c r="I38" s="45" t="s">
        <v>254</v>
      </c>
      <c r="J38" s="46">
        <v>44704</v>
      </c>
      <c r="K38" s="46">
        <v>44705</v>
      </c>
      <c r="L38" s="47" t="str">
        <f>IF(Tabla15[[#This Row],[Fecha de Finalización]]&gt;0,"Cerrada","En Proceso")</f>
        <v>Cerrada</v>
      </c>
      <c r="M38" s="43">
        <f t="shared" si="0"/>
        <v>1</v>
      </c>
      <c r="N38" s="44" t="s">
        <v>255</v>
      </c>
      <c r="O38" s="43">
        <f>VLOOKUP(Tabla15[[#This Row],[N° 
Evento]],'Eventos de riesgos'!B:C,2,0)</f>
        <v>2022</v>
      </c>
      <c r="P38" s="43" t="str">
        <f>VLOOKUP(Tabla15[[#This Row],[N° 
Evento]],'Eventos de riesgos'!B:D,3,0)</f>
        <v>May</v>
      </c>
      <c r="Q38" s="48">
        <f>VLOOKUP(Tabla15[[#This Row],[N° 
Evento]],'Eventos de riesgos'!B:E,4,0)</f>
        <v>44704.5</v>
      </c>
      <c r="R38" s="48">
        <f>VLOOKUP(Tabla15[[#This Row],[N° 
Evento]],'Eventos de riesgos'!B:F,5,0)</f>
        <v>44712.791666666664</v>
      </c>
      <c r="S38" s="48">
        <f>VLOOKUP(Tabla15[[#This Row],[N° 
Evento]],'Eventos de riesgos'!B:G,6,0)</f>
        <v>44704.541666666664</v>
      </c>
      <c r="T38" s="62" t="str">
        <f>VLOOKUP(Tabla15[[#This Row],[N° 
Evento]],'Eventos de riesgos'!B:H,7,0)</f>
        <v>Caso
El pasado lunes 23 de mayo, nuestra cajera de Mazuren Laura Nataly Arevalo tuvo un descuadre en cajera por $1.100.000- el mismo día al cierre luego de haber hecho todos los cruces respectivos informo del faltante y aseguro saber a que asociada le habia dado el dinero de mas, así mismo, informo que la llamo y la sra informo no tener el dinero de sobra.
El martes 24 nuestra asociada se acerco a la oficina del centro y entrego un millón de pesos.
Al revisar el video del momento de la atención en caja de la asociada, no se evidencia cual pudo haber sido la falla puntual, sin embargo considero que pudo darse por que la asesora tenia dinero en la maquina contadora.
Valga le pena mencionar que es la primera vez que se presenta un descuadre en cabeza de nuestra asesora Laura Nataly Arevalo quien es la encargada de la caja desde 01 de septiembre en nuestra extensión de caja de Mazuren.
Acciones
Recuperación y devolución del dinero a la caja. Esta tarea la debe realizar la asesora Nataly Arévalo.</v>
      </c>
      <c r="U38" s="49">
        <f>VLOOKUP(Tabla15[[#This Row],[N° 
Evento]],'Eventos de riesgos'!B:I,8,0)</f>
        <v>1100000</v>
      </c>
      <c r="V38" s="49">
        <f>VLOOKUP(Tabla15[[#This Row],[N° 
Evento]],'Eventos de riesgos'!B:J,9,0)</f>
        <v>1100000</v>
      </c>
      <c r="W38" s="49">
        <f>VLOOKUP(Tabla15[[#This Row],[N° 
Evento]],'Eventos de riesgos'!B:K,10,0)</f>
        <v>0</v>
      </c>
      <c r="X38" s="44" t="str">
        <f>VLOOKUP(Tabla15[[#This Row],[N° 
Evento]],'Eventos de riesgos'!B:L,11,0)</f>
        <v>7 - Ejecución y Administración de Procesos</v>
      </c>
      <c r="Y38" s="44" t="str">
        <f>VLOOKUP(Tabla15[[#This Row],[N° 
Evento]],'Eventos de riesgos'!B:M,12,0)</f>
        <v>71 - Recepción, Ejecución y Mantenimiento de Operaciones</v>
      </c>
      <c r="Z38" s="44" t="str">
        <f>VLOOKUP(Tabla15[[#This Row],[N° 
Evento]],'Eventos de riesgos'!B:N,13,0)</f>
        <v>718 - Error en Otras Tareas, Falla en la Entrega</v>
      </c>
      <c r="AA38" s="44" t="str">
        <f>+VLOOKUP(Tabla15[[#This Row],[N° 
Evento]],'Eventos de riesgos'!B:AE,23,0)</f>
        <v>Descuadre en caja</v>
      </c>
      <c r="AB38" s="43" t="str">
        <f>VLOOKUP(Tabla15[[#This Row],[N° 
Evento]],'Eventos de riesgos'!B:O,14,0)</f>
        <v>Ninguna</v>
      </c>
      <c r="AC38" s="48">
        <f>VLOOKUP(Tabla15[[#This Row],[N° 
Evento]],'Eventos de riesgos'!B:P,15,0)</f>
        <v>44712</v>
      </c>
      <c r="AD38" s="43" t="str">
        <f>VLOOKUP(Tabla15[[#This Row],[N° 
Evento]],'Eventos de riesgos'!B:Q,16,0)</f>
        <v>Ninguno</v>
      </c>
      <c r="AE38" s="43" t="str">
        <f>VLOOKUP(Tabla15[[#This Row],[N° 
Evento]],'Eventos de riesgos'!B:R,17,0)</f>
        <v>Atención en oficina (caja)</v>
      </c>
      <c r="AF38" s="45" t="str">
        <f>VLOOKUP(Tabla15[[#This Row],[N° 
Evento]],'Eventos de riesgos'!B:V,21,0)</f>
        <v>Aprobado</v>
      </c>
      <c r="AG38" s="44" t="str">
        <f>VLOOKUP(Tabla15[[#This Row],[N° 
Evento]],'Eventos de riesgos'!B:W,22,0)</f>
        <v>31/05/2022 07:37:29: Reporte Evento SARO link
01/06/2022 10:24:23: Se sugiere que el cajero tenga claro su procedimiento de operación en caja: 1. Se atiende un asociado a la vez 2. Se ingresa el dinero , se cuenta se guarda y se realiza la operación ( no dejar dinero en la maquina contadora) 3. Si se entrega dinero, grabar la operación, tomar el dinero, contarlo en la maquina, entregarlo y solicitar al asociado que confirme la cantidad entregada 4. Evitar distracciones durante las operaciones en caja (celulares, hablar con compañeros o demás visitantes etc.)</v>
      </c>
    </row>
    <row r="39" spans="3:33" ht="59" customHeight="1" x14ac:dyDescent="0.55000000000000004">
      <c r="C39" s="43" t="str">
        <f>+Tabla15[[#This Row],[N° 
Evento]]&amp;"-"&amp;Tabla15[[#This Row],[N° Tarea]]</f>
        <v>18-1</v>
      </c>
      <c r="D39" s="43">
        <v>18</v>
      </c>
      <c r="E39" s="43">
        <v>1</v>
      </c>
      <c r="F39" s="44" t="s">
        <v>242</v>
      </c>
      <c r="G39" s="44" t="s">
        <v>1019</v>
      </c>
      <c r="H39" s="44" t="s">
        <v>750</v>
      </c>
      <c r="I39" s="45" t="s">
        <v>228</v>
      </c>
      <c r="J39" s="46">
        <v>44712</v>
      </c>
      <c r="K39" s="46">
        <v>44715</v>
      </c>
      <c r="L39" s="47" t="str">
        <f>IF(Tabla15[[#This Row],[Fecha de Finalización]]&gt;0,"Cerrada","En Proceso")</f>
        <v>Cerrada</v>
      </c>
      <c r="M39" s="43">
        <f t="shared" si="0"/>
        <v>3</v>
      </c>
      <c r="N39" s="44" t="s">
        <v>256</v>
      </c>
      <c r="O39" s="43">
        <f>VLOOKUP(Tabla15[[#This Row],[N° 
Evento]],'Eventos de riesgos'!B:C,2,0)</f>
        <v>2022</v>
      </c>
      <c r="P39" s="43" t="str">
        <f>VLOOKUP(Tabla15[[#This Row],[N° 
Evento]],'Eventos de riesgos'!B:D,3,0)</f>
        <v>May</v>
      </c>
      <c r="Q39" s="48">
        <f>VLOOKUP(Tabla15[[#This Row],[N° 
Evento]],'Eventos de riesgos'!B:E,4,0)</f>
        <v>44711.635416666664</v>
      </c>
      <c r="R39" s="48">
        <f>VLOOKUP(Tabla15[[#This Row],[N° 
Evento]],'Eventos de riesgos'!B:F,5,0)</f>
        <v>44711.636111111111</v>
      </c>
      <c r="S39" s="48">
        <f>VLOOKUP(Tabla15[[#This Row],[N° 
Evento]],'Eventos de riesgos'!B:G,6,0)</f>
        <v>44712.916666666664</v>
      </c>
      <c r="T39" s="62" t="str">
        <f>VLOOKUP(Tabla15[[#This Row],[N° 
Evento]],'Eventos de riesgos'!B:H,7,0)</f>
        <v xml:space="preserve">Caso
Fallas en los sistemas retrasan la operación por casi dos horas, esto se debe a que se ejecutaron varios procesos masivos al tiempo y dado que los dos apuntan directamente a la base de datos, se  estaban cargando créditos al mismo tiempo y adicionalmente se estaban procesando los archivos de Tarjeta de Crédito (que provienen de ASNET) los cuales generaron conflicto con el procesamiento del servidor. Al contactar con urgencia al proveedor WOG para solucionar el conflicto se tuvo los siguientes inconvenientes:
Falta de soporte y prontitud del proveedor en las respuestas de solución. 
Burocracia en la toma de decisiones por parte del proveedor para la solución inmediata del problema.
Esta afectación se evidencia por falta de monitoreo por parte del proveedor WOG, dado que ellos son los que administran la aplicación y determinan los procesos que afectan en gran escala al sistema.
Acciones
Comunicación inmediata con el proveedor para la corrección de reportes y módulos afectados
Verificar la capacidad del servidor, evaluar lo que se requiere para que el rendimiento del sistema no disminuya por la ejecución de varios procesos.
</v>
      </c>
      <c r="U39" s="49">
        <f>VLOOKUP(Tabla15[[#This Row],[N° 
Evento]],'Eventos de riesgos'!B:I,8,0)</f>
        <v>0</v>
      </c>
      <c r="V39" s="49">
        <f>VLOOKUP(Tabla15[[#This Row],[N° 
Evento]],'Eventos de riesgos'!B:J,9,0)</f>
        <v>0</v>
      </c>
      <c r="W39" s="49">
        <f>VLOOKUP(Tabla15[[#This Row],[N° 
Evento]],'Eventos de riesgos'!B:K,10,0)</f>
        <v>0</v>
      </c>
      <c r="X39" s="44" t="str">
        <f>VLOOKUP(Tabla15[[#This Row],[N° 
Evento]],'Eventos de riesgos'!B:L,11,0)</f>
        <v>6 - Fallas Tecnologicas</v>
      </c>
      <c r="Y39" s="44" t="str">
        <f>VLOOKUP(Tabla15[[#This Row],[N° 
Evento]],'Eventos de riesgos'!B:M,12,0)</f>
        <v>61 - Sistemas</v>
      </c>
      <c r="Z39" s="44" t="str">
        <f>VLOOKUP(Tabla15[[#This Row],[N° 
Evento]],'Eventos de riesgos'!B:N,13,0)</f>
        <v>611 - Pérdida por Problemas en Software</v>
      </c>
      <c r="AA39" s="44" t="str">
        <f>+VLOOKUP(Tabla15[[#This Row],[N° 
Evento]],'Eventos de riesgos'!B:AE,23,0)</f>
        <v>Indisponibilidad Core Financiero Wog</v>
      </c>
      <c r="AB39" s="43" t="str">
        <f>VLOOKUP(Tabla15[[#This Row],[N° 
Evento]],'Eventos de riesgos'!B:O,14,0)</f>
        <v>Ninguna</v>
      </c>
      <c r="AC39" s="48">
        <f>VLOOKUP(Tabla15[[#This Row],[N° 
Evento]],'Eventos de riesgos'!B:P,15,0)</f>
        <v>44712</v>
      </c>
      <c r="AD39" s="43" t="str">
        <f>VLOOKUP(Tabla15[[#This Row],[N° 
Evento]],'Eventos de riesgos'!B:Q,16,0)</f>
        <v>Varios tipos de crédito</v>
      </c>
      <c r="AE39" s="43" t="str">
        <f>VLOOKUP(Tabla15[[#This Row],[N° 
Evento]],'Eventos de riesgos'!B:R,17,0)</f>
        <v>Ninguno</v>
      </c>
      <c r="AF39" s="45" t="str">
        <f>VLOOKUP(Tabla15[[#This Row],[N° 
Evento]],'Eventos de riesgos'!B:V,21,0)</f>
        <v>Aprobado</v>
      </c>
      <c r="AG39" s="44" t="str">
        <f>VLOOKUP(Tabla15[[#This Row],[N° 
Evento]],'Eventos de riesgos'!B:W,22,0)</f>
        <v>03/06/2022 12:24:42: Reporte Evento SARO link
05/06/2022 15:35:27: Desde el área de tecnología, se debe verificar la capacidad del servidor, evaluar lo que se requiere para que el rendimiento del sistema no disminuya por la ejecución de varios procesos. Se deben generar las recomendaciones preventivas para el buen manejo del sistema a los funcionarios con acceso a operaciones delicadas.</v>
      </c>
    </row>
    <row r="40" spans="3:33" ht="59" customHeight="1" x14ac:dyDescent="0.55000000000000004">
      <c r="C40" s="43" t="str">
        <f>+Tabla15[[#This Row],[N° 
Evento]]&amp;"-"&amp;Tabla15[[#This Row],[N° Tarea]]</f>
        <v>18-2</v>
      </c>
      <c r="D40" s="43">
        <v>18</v>
      </c>
      <c r="E40" s="43">
        <v>2</v>
      </c>
      <c r="F40" s="44" t="s">
        <v>257</v>
      </c>
      <c r="G40" s="44" t="s">
        <v>1020</v>
      </c>
      <c r="H40" s="44" t="s">
        <v>750</v>
      </c>
      <c r="I40" s="45" t="s">
        <v>228</v>
      </c>
      <c r="J40" s="46">
        <v>44712</v>
      </c>
      <c r="K40" s="46">
        <v>44715</v>
      </c>
      <c r="L40" s="47" t="str">
        <f>IF(Tabla15[[#This Row],[Fecha de Finalización]]&gt;0,"Cerrada","En Proceso")</f>
        <v>Cerrada</v>
      </c>
      <c r="M40" s="43">
        <f t="shared" si="0"/>
        <v>3</v>
      </c>
      <c r="N40" s="44" t="s">
        <v>247</v>
      </c>
      <c r="O40" s="43">
        <f>VLOOKUP(Tabla15[[#This Row],[N° 
Evento]],'Eventos de riesgos'!B:C,2,0)</f>
        <v>2022</v>
      </c>
      <c r="P40" s="43" t="str">
        <f>VLOOKUP(Tabla15[[#This Row],[N° 
Evento]],'Eventos de riesgos'!B:D,3,0)</f>
        <v>May</v>
      </c>
      <c r="Q40" s="48">
        <f>VLOOKUP(Tabla15[[#This Row],[N° 
Evento]],'Eventos de riesgos'!B:E,4,0)</f>
        <v>44711.635416666664</v>
      </c>
      <c r="R40" s="48">
        <f>VLOOKUP(Tabla15[[#This Row],[N° 
Evento]],'Eventos de riesgos'!B:F,5,0)</f>
        <v>44711.636111111111</v>
      </c>
      <c r="S40" s="48">
        <f>VLOOKUP(Tabla15[[#This Row],[N° 
Evento]],'Eventos de riesgos'!B:G,6,0)</f>
        <v>44712.916666666664</v>
      </c>
      <c r="T40" s="62" t="str">
        <f>VLOOKUP(Tabla15[[#This Row],[N° 
Evento]],'Eventos de riesgos'!B:H,7,0)</f>
        <v xml:space="preserve">Caso
Fallas en los sistemas retrasan la operación por casi dos horas, esto se debe a que se ejecutaron varios procesos masivos al tiempo y dado que los dos apuntan directamente a la base de datos, se  estaban cargando créditos al mismo tiempo y adicionalmente se estaban procesando los archivos de Tarjeta de Crédito (que provienen de ASNET) los cuales generaron conflicto con el procesamiento del servidor. Al contactar con urgencia al proveedor WOG para solucionar el conflicto se tuvo los siguientes inconvenientes:
Falta de soporte y prontitud del proveedor en las respuestas de solución. 
Burocracia en la toma de decisiones por parte del proveedor para la solución inmediata del problema.
Esta afectación se evidencia por falta de monitoreo por parte del proveedor WOG, dado que ellos son los que administran la aplicación y determinan los procesos que afectan en gran escala al sistema.
Acciones
Comunicación inmediata con el proveedor para la corrección de reportes y módulos afectados
Verificar la capacidad del servidor, evaluar lo que se requiere para que el rendimiento del sistema no disminuya por la ejecución de varios procesos.
</v>
      </c>
      <c r="U40" s="49">
        <f>VLOOKUP(Tabla15[[#This Row],[N° 
Evento]],'Eventos de riesgos'!B:I,8,0)</f>
        <v>0</v>
      </c>
      <c r="V40" s="49">
        <f>VLOOKUP(Tabla15[[#This Row],[N° 
Evento]],'Eventos de riesgos'!B:J,9,0)</f>
        <v>0</v>
      </c>
      <c r="W40" s="49">
        <f>VLOOKUP(Tabla15[[#This Row],[N° 
Evento]],'Eventos de riesgos'!B:K,10,0)</f>
        <v>0</v>
      </c>
      <c r="X40" s="44" t="str">
        <f>VLOOKUP(Tabla15[[#This Row],[N° 
Evento]],'Eventos de riesgos'!B:L,11,0)</f>
        <v>6 - Fallas Tecnologicas</v>
      </c>
      <c r="Y40" s="44" t="str">
        <f>VLOOKUP(Tabla15[[#This Row],[N° 
Evento]],'Eventos de riesgos'!B:M,12,0)</f>
        <v>61 - Sistemas</v>
      </c>
      <c r="Z40" s="44" t="str">
        <f>VLOOKUP(Tabla15[[#This Row],[N° 
Evento]],'Eventos de riesgos'!B:N,13,0)</f>
        <v>611 - Pérdida por Problemas en Software</v>
      </c>
      <c r="AA40" s="44" t="str">
        <f>+VLOOKUP(Tabla15[[#This Row],[N° 
Evento]],'Eventos de riesgos'!B:AE,23,0)</f>
        <v>Indisponibilidad Core Financiero Wog</v>
      </c>
      <c r="AB40" s="43" t="str">
        <f>VLOOKUP(Tabla15[[#This Row],[N° 
Evento]],'Eventos de riesgos'!B:O,14,0)</f>
        <v>Ninguna</v>
      </c>
      <c r="AC40" s="48">
        <f>VLOOKUP(Tabla15[[#This Row],[N° 
Evento]],'Eventos de riesgos'!B:P,15,0)</f>
        <v>44712</v>
      </c>
      <c r="AD40" s="43" t="str">
        <f>VLOOKUP(Tabla15[[#This Row],[N° 
Evento]],'Eventos de riesgos'!B:Q,16,0)</f>
        <v>Varios tipos de crédito</v>
      </c>
      <c r="AE40" s="43" t="str">
        <f>VLOOKUP(Tabla15[[#This Row],[N° 
Evento]],'Eventos de riesgos'!B:R,17,0)</f>
        <v>Ninguno</v>
      </c>
      <c r="AF40" s="45" t="str">
        <f>VLOOKUP(Tabla15[[#This Row],[N° 
Evento]],'Eventos de riesgos'!B:V,21,0)</f>
        <v>Aprobado</v>
      </c>
      <c r="AG40" s="44" t="str">
        <f>VLOOKUP(Tabla15[[#This Row],[N° 
Evento]],'Eventos de riesgos'!B:W,22,0)</f>
        <v>03/06/2022 12:24:42: Reporte Evento SARO link
05/06/2022 15:35:27: Desde el área de tecnología, se debe verificar la capacidad del servidor, evaluar lo que se requiere para que el rendimiento del sistema no disminuya por la ejecución de varios procesos. Se deben generar las recomendaciones preventivas para el buen manejo del sistema a los funcionarios con acceso a operaciones delicadas.</v>
      </c>
    </row>
    <row r="41" spans="3:33" ht="59" customHeight="1" x14ac:dyDescent="0.55000000000000004">
      <c r="C41" s="43" t="str">
        <f>+Tabla15[[#This Row],[N° 
Evento]]&amp;"-"&amp;Tabla15[[#This Row],[N° Tarea]]</f>
        <v>19-1</v>
      </c>
      <c r="D41" s="43">
        <v>19</v>
      </c>
      <c r="E41" s="43">
        <v>1</v>
      </c>
      <c r="F41" s="44" t="s">
        <v>258</v>
      </c>
      <c r="G41" s="44" t="s">
        <v>1020</v>
      </c>
      <c r="H41" s="44" t="s">
        <v>744</v>
      </c>
      <c r="I41" s="45" t="s">
        <v>259</v>
      </c>
      <c r="J41" s="46">
        <v>44705</v>
      </c>
      <c r="K41" s="46">
        <v>44705</v>
      </c>
      <c r="L41" s="47" t="str">
        <f>IF(Tabla15[[#This Row],[Fecha de Finalización]]&gt;0,"Cerrada","En Proceso")</f>
        <v>Cerrada</v>
      </c>
      <c r="M41" s="43">
        <f t="shared" si="0"/>
        <v>0</v>
      </c>
      <c r="N41" s="44" t="s">
        <v>247</v>
      </c>
      <c r="O41" s="43">
        <f>VLOOKUP(Tabla15[[#This Row],[N° 
Evento]],'Eventos de riesgos'!B:C,2,0)</f>
        <v>2022</v>
      </c>
      <c r="P41" s="43" t="str">
        <f>VLOOKUP(Tabla15[[#This Row],[N° 
Evento]],'Eventos de riesgos'!B:D,3,0)</f>
        <v>May</v>
      </c>
      <c r="Q41" s="48">
        <f>VLOOKUP(Tabla15[[#This Row],[N° 
Evento]],'Eventos de riesgos'!B:E,4,0)</f>
        <v>44705.416666666664</v>
      </c>
      <c r="R41" s="48">
        <f>VLOOKUP(Tabla15[[#This Row],[N° 
Evento]],'Eventos de riesgos'!B:F,5,0)</f>
        <v>44705.416666666664</v>
      </c>
      <c r="S41" s="48">
        <f>VLOOKUP(Tabla15[[#This Row],[N° 
Evento]],'Eventos de riesgos'!B:G,6,0)</f>
        <v>44705.416666666664</v>
      </c>
      <c r="T41" s="62" t="str">
        <f>VLOOKUP(Tabla15[[#This Row],[N° 
Evento]],'Eventos de riesgos'!B:H,7,0)</f>
        <v>Caso
El gerente Juan Pablo Vélez reporta como evento de riesgo la carencia y debilidad en el proceso de reporte de eventos de riesgo por parte de los funcionarios, a pesar de llevar a cabo capacitación al respecto, es necesario promover e intensificar el esfuerzo al respecto.
Es necesario y obligatorio que todos los funcionarios conozcan el proceso y los medios para reportar eventos de riesgo y hacerlo de manera oportuna.
Acciones
Sensibilización a los funcionarios sobre el reporte de eventos de riesgo mediante cápsulas de conocimiento, reuniones con el personal y guía en la elaboración de reportes directamente a los jefes de área.</v>
      </c>
      <c r="U41" s="49">
        <f>VLOOKUP(Tabla15[[#This Row],[N° 
Evento]],'Eventos de riesgos'!B:I,8,0)</f>
        <v>0</v>
      </c>
      <c r="V41" s="49">
        <f>VLOOKUP(Tabla15[[#This Row],[N° 
Evento]],'Eventos de riesgos'!B:J,9,0)</f>
        <v>0</v>
      </c>
      <c r="W41" s="49">
        <f>VLOOKUP(Tabla15[[#This Row],[N° 
Evento]],'Eventos de riesgos'!B:K,10,0)</f>
        <v>0</v>
      </c>
      <c r="X41" s="44" t="str">
        <f>VLOOKUP(Tabla15[[#This Row],[N° 
Evento]],'Eventos de riesgos'!B:L,11,0)</f>
        <v>7 - Ejecución y Administración de Procesos</v>
      </c>
      <c r="Y41" s="44" t="str">
        <f>VLOOKUP(Tabla15[[#This Row],[N° 
Evento]],'Eventos de riesgos'!B:M,12,0)</f>
        <v>72 - Seguimiento y Presentación de Informes</v>
      </c>
      <c r="Z41" s="44" t="str">
        <f>VLOOKUP(Tabla15[[#This Row],[N° 
Evento]],'Eventos de riesgos'!B:N,13,0)</f>
        <v>721 - Incumplimiento de la Obligación de Informar</v>
      </c>
      <c r="AA41" s="44" t="str">
        <f>+VLOOKUP(Tabla15[[#This Row],[N° 
Evento]],'Eventos de riesgos'!B:AE,23,0)</f>
        <v>Empleados no reportan RO</v>
      </c>
      <c r="AB41" s="43" t="str">
        <f>VLOOKUP(Tabla15[[#This Row],[N° 
Evento]],'Eventos de riesgos'!B:O,14,0)</f>
        <v>Ninguna</v>
      </c>
      <c r="AC41" s="48">
        <f>VLOOKUP(Tabla15[[#This Row],[N° 
Evento]],'Eventos de riesgos'!B:P,15,0)</f>
        <v>44712</v>
      </c>
      <c r="AD41" s="43" t="str">
        <f>VLOOKUP(Tabla15[[#This Row],[N° 
Evento]],'Eventos de riesgos'!B:Q,16,0)</f>
        <v>Ninguno</v>
      </c>
      <c r="AE41" s="43" t="str">
        <f>VLOOKUP(Tabla15[[#This Row],[N° 
Evento]],'Eventos de riesgos'!B:R,17,0)</f>
        <v>Ninguno</v>
      </c>
      <c r="AF41" s="45" t="str">
        <f>VLOOKUP(Tabla15[[#This Row],[N° 
Evento]],'Eventos de riesgos'!B:V,21,0)</f>
        <v>Aprobado</v>
      </c>
      <c r="AG41" s="44" t="str">
        <f>VLOOKUP(Tabla15[[#This Row],[N° 
Evento]],'Eventos de riesgos'!B:W,22,0)</f>
        <v>06/06/2022 14:19:46: El área de riesgos debe continuar fortaleciendo la cultura institucional basada en los procesos de riesgos.</v>
      </c>
    </row>
    <row r="42" spans="3:33" ht="59" customHeight="1" x14ac:dyDescent="0.55000000000000004">
      <c r="C42" s="43" t="str">
        <f>+Tabla15[[#This Row],[N° 
Evento]]&amp;"-"&amp;Tabla15[[#This Row],[N° Tarea]]</f>
        <v>20-1</v>
      </c>
      <c r="D42" s="43">
        <v>20</v>
      </c>
      <c r="E42" s="43">
        <v>1</v>
      </c>
      <c r="F42" s="44" t="s">
        <v>260</v>
      </c>
      <c r="G42" s="44" t="s">
        <v>1019</v>
      </c>
      <c r="H42" s="44" t="s">
        <v>261</v>
      </c>
      <c r="I42" s="45" t="s">
        <v>262</v>
      </c>
      <c r="J42" s="46">
        <v>44708</v>
      </c>
      <c r="K42" s="46">
        <v>44713</v>
      </c>
      <c r="L42" s="47" t="str">
        <f>IF(Tabla15[[#This Row],[Fecha de Finalización]]&gt;0,"Cerrada","En Proceso")</f>
        <v>Cerrada</v>
      </c>
      <c r="M42" s="43">
        <f t="shared" si="0"/>
        <v>5</v>
      </c>
      <c r="N42" s="44" t="s">
        <v>247</v>
      </c>
      <c r="O42" s="43">
        <f>VLOOKUP(Tabla15[[#This Row],[N° 
Evento]],'Eventos de riesgos'!B:C,2,0)</f>
        <v>2022</v>
      </c>
      <c r="P42" s="43" t="str">
        <f>VLOOKUP(Tabla15[[#This Row],[N° 
Evento]],'Eventos de riesgos'!B:D,3,0)</f>
        <v>Jun</v>
      </c>
      <c r="Q42" s="48">
        <f>VLOOKUP(Tabla15[[#This Row],[N° 
Evento]],'Eventos de riesgos'!B:E,4,0)</f>
        <v>44700.604861111111</v>
      </c>
      <c r="R42" s="48">
        <f>VLOOKUP(Tabla15[[#This Row],[N° 
Evento]],'Eventos de riesgos'!B:F,5,0)</f>
        <v>44708.605555555558</v>
      </c>
      <c r="S42" s="48">
        <f>VLOOKUP(Tabla15[[#This Row],[N° 
Evento]],'Eventos de riesgos'!B:G,6,0)</f>
        <v>44713.604861111111</v>
      </c>
      <c r="T42" s="62" t="str">
        <f>VLOOKUP(Tabla15[[#This Row],[N° 
Evento]],'Eventos de riesgos'!B:H,7,0)</f>
        <v xml:space="preserve">Caso
El día 19 de mayo el asociado Fredy Niño Rodríguez solicita un cheque por el monto de $ 283.000.000 el cual le fue entregado bajo el requerimiento de retiro de sus recursos, estos corresponden a fondos en sus ahorros voluntario y cancelación de CDAT;  el día 27 de mayo el asociado se acerca a las instalaciones de Febor en la Calle 42 y nos manifiesta que le informaron en el Fondo De Inversiones Colectivas Abierto Rentar que  el cheque había sido devuelto por la causal 2(fondos insuficientes), el asociado en ese momento no tiene el cheque físico  y el tercero le indica que puede re consignarlo solo hasta cuando sea reclamarlo igualmente le indican que este se lo estarán devolviendo hasta el día 31 de mayo en la tarde.
El asociado aun no sabe que desea hacer , si Re consignar el cheque , cambiarlo por un cheque de gerencia o si desea una transferencia directa a su cuenta, quedamos de hablar hasta el día 31 cuando el recogiera el cheque.
EL día 31 yo lo llame y el quedo de pasar a Febor en horas de la tarde cuando recogiera el cheque, en tarde el asociado trae el cheque y solicitar realizarle una transferencia a su cuenta de Davivienda por el monto de $ 284.132.000 la cual se le realiza el día 1 de junio de 2022 igualmente se le envía correo avisándole junto con el soporte de haberle realizado ya el giro.
Desde el día 27 de mayo cuando se supo de este inconveniente se reporto ante Banco Coopcentral ya que este cheque no aparece registrado en el movimiento de la cuenta y tampoco fue reportada su devolución; por parte de Coopcentral me confirman que después de haber revisado el tema pudieron detectar que se había presenta un error al momento de visar ese cheque y no lo revisaron con la cuenta de Febor si no con otro cliente del Banco, por tal motivo no fue pago ni reportado a Febor.
Acciones
Comunicarse con el asociado y brindarle otra alternativa de pago de su dinero mientras soluciona el reporte del cheque sin fondos. Transferencia a cuentas de ahorro. (Tesorería)
Tramitar la queja e inconformidad con el Banco Coopcentral (Tesorería)
</v>
      </c>
      <c r="U42" s="49">
        <f>VLOOKUP(Tabla15[[#This Row],[N° 
Evento]],'Eventos de riesgos'!B:I,8,0)</f>
        <v>0</v>
      </c>
      <c r="V42" s="49">
        <f>VLOOKUP(Tabla15[[#This Row],[N° 
Evento]],'Eventos de riesgos'!B:J,9,0)</f>
        <v>0</v>
      </c>
      <c r="W42" s="49">
        <f>VLOOKUP(Tabla15[[#This Row],[N° 
Evento]],'Eventos de riesgos'!B:K,10,0)</f>
        <v>0</v>
      </c>
      <c r="X42" s="44" t="str">
        <f>VLOOKUP(Tabla15[[#This Row],[N° 
Evento]],'Eventos de riesgos'!B:L,11,0)</f>
        <v>7 - Ejecución y Administración de Procesos</v>
      </c>
      <c r="Y42" s="44" t="str">
        <f>VLOOKUP(Tabla15[[#This Row],[N° 
Evento]],'Eventos de riesgos'!B:M,12,0)</f>
        <v>71 - Recepción, Ejecución y Mantenimiento de Operaciones</v>
      </c>
      <c r="Z42" s="44" t="str">
        <f>VLOOKUP(Tabla15[[#This Row],[N° 
Evento]],'Eventos de riesgos'!B:N,13,0)</f>
        <v>712 - Errores en Digitación de Datos, Mantenimiento o Descarga</v>
      </c>
      <c r="AA42" s="44" t="str">
        <f>+VLOOKUP(Tabla15[[#This Row],[N° 
Evento]],'Eventos de riesgos'!B:AE,23,0)</f>
        <v>Devolución de cheque por fondos insuficientes</v>
      </c>
      <c r="AB42" s="43" t="str">
        <f>VLOOKUP(Tabla15[[#This Row],[N° 
Evento]],'Eventos de riesgos'!B:O,14,0)</f>
        <v>Ninguna</v>
      </c>
      <c r="AC42" s="48">
        <f>VLOOKUP(Tabla15[[#This Row],[N° 
Evento]],'Eventos de riesgos'!B:P,15,0)</f>
        <v>44742</v>
      </c>
      <c r="AD42" s="43" t="str">
        <f>VLOOKUP(Tabla15[[#This Row],[N° 
Evento]],'Eventos de riesgos'!B:Q,16,0)</f>
        <v>Ahorros voluntarios</v>
      </c>
      <c r="AE42" s="43" t="str">
        <f>VLOOKUP(Tabla15[[#This Row],[N° 
Evento]],'Eventos de riesgos'!B:R,17,0)</f>
        <v>Atención en oficina</v>
      </c>
      <c r="AF42" s="45" t="str">
        <f>VLOOKUP(Tabla15[[#This Row],[N° 
Evento]],'Eventos de riesgos'!B:V,21,0)</f>
        <v>Aprobado</v>
      </c>
      <c r="AG42" s="44" t="str">
        <f>VLOOKUP(Tabla15[[#This Row],[N° 
Evento]],'Eventos de riesgos'!B:W,22,0)</f>
        <v>06/06/2022 09:55:34: Reporte Evento SARO link
06/06/2022 15:16:35: Es importante tener en cuenta el cupo de sobregiro en dado que se agote el fondo en la cuenta, que la retroalimentación entre el banco y Febor sea activa de tal manera que no se afecte el servicio de los asociados.</v>
      </c>
    </row>
    <row r="43" spans="3:33" ht="59" customHeight="1" x14ac:dyDescent="0.55000000000000004">
      <c r="C43" s="43" t="str">
        <f>+Tabla15[[#This Row],[N° 
Evento]]&amp;"-"&amp;Tabla15[[#This Row],[N° Tarea]]</f>
        <v>20-2</v>
      </c>
      <c r="D43" s="43">
        <v>20</v>
      </c>
      <c r="E43" s="43">
        <v>2</v>
      </c>
      <c r="F43" s="44" t="s">
        <v>263</v>
      </c>
      <c r="G43" s="44" t="s">
        <v>1019</v>
      </c>
      <c r="H43" s="44" t="s">
        <v>261</v>
      </c>
      <c r="I43" s="45" t="s">
        <v>262</v>
      </c>
      <c r="J43" s="46">
        <v>44708</v>
      </c>
      <c r="K43" s="46">
        <v>44713</v>
      </c>
      <c r="L43" s="47" t="str">
        <f>IF(Tabla15[[#This Row],[Fecha de Finalización]]&gt;0,"Cerrada","En Proceso")</f>
        <v>Cerrada</v>
      </c>
      <c r="M43" s="43">
        <f t="shared" si="0"/>
        <v>5</v>
      </c>
      <c r="N43" s="44" t="s">
        <v>247</v>
      </c>
      <c r="O43" s="43">
        <f>VLOOKUP(Tabla15[[#This Row],[N° 
Evento]],'Eventos de riesgos'!B:C,2,0)</f>
        <v>2022</v>
      </c>
      <c r="P43" s="43" t="str">
        <f>VLOOKUP(Tabla15[[#This Row],[N° 
Evento]],'Eventos de riesgos'!B:D,3,0)</f>
        <v>Jun</v>
      </c>
      <c r="Q43" s="48">
        <f>VLOOKUP(Tabla15[[#This Row],[N° 
Evento]],'Eventos de riesgos'!B:E,4,0)</f>
        <v>44700.604861111111</v>
      </c>
      <c r="R43" s="48">
        <f>VLOOKUP(Tabla15[[#This Row],[N° 
Evento]],'Eventos de riesgos'!B:F,5,0)</f>
        <v>44708.605555555558</v>
      </c>
      <c r="S43" s="48">
        <f>VLOOKUP(Tabla15[[#This Row],[N° 
Evento]],'Eventos de riesgos'!B:G,6,0)</f>
        <v>44713.604861111111</v>
      </c>
      <c r="T43" s="62" t="str">
        <f>VLOOKUP(Tabla15[[#This Row],[N° 
Evento]],'Eventos de riesgos'!B:H,7,0)</f>
        <v xml:space="preserve">Caso
El día 19 de mayo el asociado Fredy Niño Rodríguez solicita un cheque por el monto de $ 283.000.000 el cual le fue entregado bajo el requerimiento de retiro de sus recursos, estos corresponden a fondos en sus ahorros voluntario y cancelación de CDAT;  el día 27 de mayo el asociado se acerca a las instalaciones de Febor en la Calle 42 y nos manifiesta que le informaron en el Fondo De Inversiones Colectivas Abierto Rentar que  el cheque había sido devuelto por la causal 2(fondos insuficientes), el asociado en ese momento no tiene el cheque físico  y el tercero le indica que puede re consignarlo solo hasta cuando sea reclamarlo igualmente le indican que este se lo estarán devolviendo hasta el día 31 de mayo en la tarde.
El asociado aun no sabe que desea hacer , si Re consignar el cheque , cambiarlo por un cheque de gerencia o si desea una transferencia directa a su cuenta, quedamos de hablar hasta el día 31 cuando el recogiera el cheque.
EL día 31 yo lo llame y el quedo de pasar a Febor en horas de la tarde cuando recogiera el cheque, en tarde el asociado trae el cheque y solicitar realizarle una transferencia a su cuenta de Davivienda por el monto de $ 284.132.000 la cual se le realiza el día 1 de junio de 2022 igualmente se le envía correo avisándole junto con el soporte de haberle realizado ya el giro.
Desde el día 27 de mayo cuando se supo de este inconveniente se reporto ante Banco Coopcentral ya que este cheque no aparece registrado en el movimiento de la cuenta y tampoco fue reportada su devolución; por parte de Coopcentral me confirman que después de haber revisado el tema pudieron detectar que se había presenta un error al momento de visar ese cheque y no lo revisaron con la cuenta de Febor si no con otro cliente del Banco, por tal motivo no fue pago ni reportado a Febor.
Acciones
Comunicarse con el asociado y brindarle otra alternativa de pago de su dinero mientras soluciona el reporte del cheque sin fondos. Transferencia a cuentas de ahorro. (Tesorería)
Tramitar la queja e inconformidad con el Banco Coopcentral (Tesorería)
</v>
      </c>
      <c r="U43" s="49">
        <f>VLOOKUP(Tabla15[[#This Row],[N° 
Evento]],'Eventos de riesgos'!B:I,8,0)</f>
        <v>0</v>
      </c>
      <c r="V43" s="49">
        <f>VLOOKUP(Tabla15[[#This Row],[N° 
Evento]],'Eventos de riesgos'!B:J,9,0)</f>
        <v>0</v>
      </c>
      <c r="W43" s="49">
        <f>VLOOKUP(Tabla15[[#This Row],[N° 
Evento]],'Eventos de riesgos'!B:K,10,0)</f>
        <v>0</v>
      </c>
      <c r="X43" s="44" t="str">
        <f>VLOOKUP(Tabla15[[#This Row],[N° 
Evento]],'Eventos de riesgos'!B:L,11,0)</f>
        <v>7 - Ejecución y Administración de Procesos</v>
      </c>
      <c r="Y43" s="44" t="str">
        <f>VLOOKUP(Tabla15[[#This Row],[N° 
Evento]],'Eventos de riesgos'!B:M,12,0)</f>
        <v>71 - Recepción, Ejecución y Mantenimiento de Operaciones</v>
      </c>
      <c r="Z43" s="44" t="str">
        <f>VLOOKUP(Tabla15[[#This Row],[N° 
Evento]],'Eventos de riesgos'!B:N,13,0)</f>
        <v>712 - Errores en Digitación de Datos, Mantenimiento o Descarga</v>
      </c>
      <c r="AA43" s="44" t="str">
        <f>+VLOOKUP(Tabla15[[#This Row],[N° 
Evento]],'Eventos de riesgos'!B:AE,23,0)</f>
        <v>Devolución de cheque por fondos insuficientes</v>
      </c>
      <c r="AB43" s="43" t="str">
        <f>VLOOKUP(Tabla15[[#This Row],[N° 
Evento]],'Eventos de riesgos'!B:O,14,0)</f>
        <v>Ninguna</v>
      </c>
      <c r="AC43" s="48">
        <f>VLOOKUP(Tabla15[[#This Row],[N° 
Evento]],'Eventos de riesgos'!B:P,15,0)</f>
        <v>44742</v>
      </c>
      <c r="AD43" s="43" t="str">
        <f>VLOOKUP(Tabla15[[#This Row],[N° 
Evento]],'Eventos de riesgos'!B:Q,16,0)</f>
        <v>Ahorros voluntarios</v>
      </c>
      <c r="AE43" s="43" t="str">
        <f>VLOOKUP(Tabla15[[#This Row],[N° 
Evento]],'Eventos de riesgos'!B:R,17,0)</f>
        <v>Atención en oficina</v>
      </c>
      <c r="AF43" s="45" t="str">
        <f>VLOOKUP(Tabla15[[#This Row],[N° 
Evento]],'Eventos de riesgos'!B:V,21,0)</f>
        <v>Aprobado</v>
      </c>
      <c r="AG43" s="44" t="str">
        <f>VLOOKUP(Tabla15[[#This Row],[N° 
Evento]],'Eventos de riesgos'!B:W,22,0)</f>
        <v>06/06/2022 09:55:34: Reporte Evento SARO link
06/06/2022 15:16:35: Es importante tener en cuenta el cupo de sobregiro en dado que se agote el fondo en la cuenta, que la retroalimentación entre el banco y Febor sea activa de tal manera que no se afecte el servicio de los asociados.</v>
      </c>
    </row>
    <row r="44" spans="3:33" ht="59" customHeight="1" x14ac:dyDescent="0.55000000000000004">
      <c r="C44" s="43" t="str">
        <f>+Tabla15[[#This Row],[N° 
Evento]]&amp;"-"&amp;Tabla15[[#This Row],[N° Tarea]]</f>
        <v>21-1</v>
      </c>
      <c r="D44" s="43">
        <v>21</v>
      </c>
      <c r="E44" s="43">
        <v>1</v>
      </c>
      <c r="F44" s="44" t="s">
        <v>264</v>
      </c>
      <c r="G44" s="44" t="s">
        <v>1019</v>
      </c>
      <c r="H44" s="44" t="s">
        <v>215</v>
      </c>
      <c r="I44" s="45" t="s">
        <v>91</v>
      </c>
      <c r="J44" s="46">
        <v>44743</v>
      </c>
      <c r="K44" s="46">
        <v>44749</v>
      </c>
      <c r="L44" s="47" t="str">
        <f>IF(Tabla15[[#This Row],[Fecha de Finalización]]&gt;0,"Cerrada","En Proceso")</f>
        <v>Cerrada</v>
      </c>
      <c r="M44" s="43">
        <f t="shared" si="0"/>
        <v>6</v>
      </c>
      <c r="N44" s="44" t="s">
        <v>247</v>
      </c>
      <c r="O44" s="43">
        <f>VLOOKUP(Tabla15[[#This Row],[N° 
Evento]],'Eventos de riesgos'!B:C,2,0)</f>
        <v>2022</v>
      </c>
      <c r="P44" s="43" t="str">
        <f>VLOOKUP(Tabla15[[#This Row],[N° 
Evento]],'Eventos de riesgos'!B:D,3,0)</f>
        <v>Jul</v>
      </c>
      <c r="Q44" s="48">
        <f>VLOOKUP(Tabla15[[#This Row],[N° 
Evento]],'Eventos de riesgos'!B:E,4,0)</f>
        <v>44743.009722222225</v>
      </c>
      <c r="R44" s="48">
        <f>VLOOKUP(Tabla15[[#This Row],[N° 
Evento]],'Eventos de riesgos'!B:F,5,0)</f>
        <v>44743.009722222225</v>
      </c>
      <c r="S44" s="48">
        <f>VLOOKUP(Tabla15[[#This Row],[N° 
Evento]],'Eventos de riesgos'!B:G,6,0)</f>
        <v>44749.009722222225</v>
      </c>
      <c r="T44" s="62" t="str">
        <f>VLOOKUP(Tabla15[[#This Row],[N° 
Evento]],'Eventos de riesgos'!B:H,7,0)</f>
        <v>Caso
A cierre del mes de junio 2022 se evidenció afectación en el IRL (segunda banda) luego de ejecutar el cierre de productos debido a un incremento de aproximadamente $3,000 millones en la partida de créditos aprobados no desembolsado. La falla fue observada sobre las tarjetas de crédito ya que el saldo reflejado era negativo en aproximadamente $4,000 millones por imprecisiones e inconvenientes con Ascard. El área de operaciones y el área financiera realizaron las correcciones al saldo quedando positivo en más de $3,000 millones y pese a las depuraciones propias sobre otras cuentas de créditos aprobados no desembolsados por su tiempo de inutilidad, el saldo total de esta partida (cuenta 9115) se vio afectado de manera importante dejando como consecuencia una cobertura por debajo de 1 en la segunda banda del IRL.
Este tipo novedades obligan a la Cooperativa en crear acciones y alternativas que permitan subsanar el incumplimiento de límites, lo cual es informado a la Gerencia por parte de la Dirección de Riesgos y permanece en constante seguimiento.
Acciones
Revisión de la conciliación de cupos de las tarjetas
Revisar los escenarios de estrés del IRL para verificar si se presenta o no incumplimiento, evaluar los ALN e inversiones que dan cobertura al aumento del saldo de cupos de TC</v>
      </c>
      <c r="U44" s="49">
        <f>VLOOKUP(Tabla15[[#This Row],[N° 
Evento]],'Eventos de riesgos'!B:I,8,0)</f>
        <v>0</v>
      </c>
      <c r="V44" s="49">
        <f>VLOOKUP(Tabla15[[#This Row],[N° 
Evento]],'Eventos de riesgos'!B:J,9,0)</f>
        <v>0</v>
      </c>
      <c r="W44" s="49">
        <f>VLOOKUP(Tabla15[[#This Row],[N° 
Evento]],'Eventos de riesgos'!B:K,10,0)</f>
        <v>0</v>
      </c>
      <c r="X44" s="44" t="str">
        <f>VLOOKUP(Tabla15[[#This Row],[N° 
Evento]],'Eventos de riesgos'!B:L,11,0)</f>
        <v>7 - Ejecución y Administración de Procesos</v>
      </c>
      <c r="Y44" s="44" t="str">
        <f>VLOOKUP(Tabla15[[#This Row],[N° 
Evento]],'Eventos de riesgos'!B:M,12,0)</f>
        <v>71 - Recepción, Ejecución y Mantenimiento de Operaciones</v>
      </c>
      <c r="Z44" s="44" t="str">
        <f>VLOOKUP(Tabla15[[#This Row],[N° 
Evento]],'Eventos de riesgos'!B:N,13,0)</f>
        <v>714 - Ejecución Errónea de Modelos o de Sistemas</v>
      </c>
      <c r="AA44" s="44" t="str">
        <f>+VLOOKUP(Tabla15[[#This Row],[N° 
Evento]],'Eventos de riesgos'!B:AE,23,0)</f>
        <v>Afectación IRL por interpretacion cuentas contables</v>
      </c>
      <c r="AB44" s="43" t="str">
        <f>VLOOKUP(Tabla15[[#This Row],[N° 
Evento]],'Eventos de riesgos'!B:O,14,0)</f>
        <v>Ninguna</v>
      </c>
      <c r="AC44" s="48">
        <f>VLOOKUP(Tabla15[[#This Row],[N° 
Evento]],'Eventos de riesgos'!B:P,15,0)</f>
        <v>44773</v>
      </c>
      <c r="AD44" s="43" t="str">
        <f>VLOOKUP(Tabla15[[#This Row],[N° 
Evento]],'Eventos de riesgos'!B:Q,16,0)</f>
        <v>Tarjeta crédito</v>
      </c>
      <c r="AE44" s="43" t="str">
        <f>VLOOKUP(Tabla15[[#This Row],[N° 
Evento]],'Eventos de riesgos'!B:R,17,0)</f>
        <v>Ninguno</v>
      </c>
      <c r="AF44" s="45" t="str">
        <f>VLOOKUP(Tabla15[[#This Row],[N° 
Evento]],'Eventos de riesgos'!B:V,21,0)</f>
        <v>Aprobado</v>
      </c>
      <c r="AG44" s="44" t="str">
        <f>VLOOKUP(Tabla15[[#This Row],[N° 
Evento]],'Eventos de riesgos'!B:W,22,0)</f>
        <v>23/07/2022 00:31:49: Caso evaluado con la jefatura de operaciones y la coordinación de contabilidad</v>
      </c>
    </row>
    <row r="45" spans="3:33" ht="59" customHeight="1" x14ac:dyDescent="0.55000000000000004">
      <c r="C45" s="43" t="str">
        <f>+Tabla15[[#This Row],[N° 
Evento]]&amp;"-"&amp;Tabla15[[#This Row],[N° Tarea]]</f>
        <v>21-2</v>
      </c>
      <c r="D45" s="43">
        <v>21</v>
      </c>
      <c r="E45" s="43">
        <v>2</v>
      </c>
      <c r="F45" s="44" t="s">
        <v>265</v>
      </c>
      <c r="G45" s="44" t="s">
        <v>1020</v>
      </c>
      <c r="H45" s="44" t="s">
        <v>744</v>
      </c>
      <c r="I45" s="45" t="s">
        <v>259</v>
      </c>
      <c r="J45" s="46">
        <v>44743</v>
      </c>
      <c r="K45" s="46">
        <v>44749</v>
      </c>
      <c r="L45" s="47" t="str">
        <f>IF(Tabla15[[#This Row],[Fecha de Finalización]]&gt;0,"Cerrada","En Proceso")</f>
        <v>Cerrada</v>
      </c>
      <c r="M45" s="43">
        <f t="shared" si="0"/>
        <v>6</v>
      </c>
      <c r="N45" s="44" t="s">
        <v>266</v>
      </c>
      <c r="O45" s="43">
        <f>VLOOKUP(Tabla15[[#This Row],[N° 
Evento]],'Eventos de riesgos'!B:C,2,0)</f>
        <v>2022</v>
      </c>
      <c r="P45" s="43" t="str">
        <f>VLOOKUP(Tabla15[[#This Row],[N° 
Evento]],'Eventos de riesgos'!B:D,3,0)</f>
        <v>Jul</v>
      </c>
      <c r="Q45" s="48">
        <f>VLOOKUP(Tabla15[[#This Row],[N° 
Evento]],'Eventos de riesgos'!B:E,4,0)</f>
        <v>44743.009722222225</v>
      </c>
      <c r="R45" s="48">
        <f>VLOOKUP(Tabla15[[#This Row],[N° 
Evento]],'Eventos de riesgos'!B:F,5,0)</f>
        <v>44743.009722222225</v>
      </c>
      <c r="S45" s="48">
        <f>VLOOKUP(Tabla15[[#This Row],[N° 
Evento]],'Eventos de riesgos'!B:G,6,0)</f>
        <v>44749.009722222225</v>
      </c>
      <c r="T45" s="62" t="str">
        <f>VLOOKUP(Tabla15[[#This Row],[N° 
Evento]],'Eventos de riesgos'!B:H,7,0)</f>
        <v>Caso
A cierre del mes de junio 2022 se evidenció afectación en el IRL (segunda banda) luego de ejecutar el cierre de productos debido a un incremento de aproximadamente $3,000 millones en la partida de créditos aprobados no desembolsado. La falla fue observada sobre las tarjetas de crédito ya que el saldo reflejado era negativo en aproximadamente $4,000 millones por imprecisiones e inconvenientes con Ascard. El área de operaciones y el área financiera realizaron las correcciones al saldo quedando positivo en más de $3,000 millones y pese a las depuraciones propias sobre otras cuentas de créditos aprobados no desembolsados por su tiempo de inutilidad, el saldo total de esta partida (cuenta 9115) se vio afectado de manera importante dejando como consecuencia una cobertura por debajo de 1 en la segunda banda del IRL.
Este tipo novedades obligan a la Cooperativa en crear acciones y alternativas que permitan subsanar el incumplimiento de límites, lo cual es informado a la Gerencia por parte de la Dirección de Riesgos y permanece en constante seguimiento.
Acciones
Revisión de la conciliación de cupos de las tarjetas
Revisar los escenarios de estrés del IRL para verificar si se presenta o no incumplimiento, evaluar los ALN e inversiones que dan cobertura al aumento del saldo de cupos de TC</v>
      </c>
      <c r="U45" s="49">
        <f>VLOOKUP(Tabla15[[#This Row],[N° 
Evento]],'Eventos de riesgos'!B:I,8,0)</f>
        <v>0</v>
      </c>
      <c r="V45" s="49">
        <f>VLOOKUP(Tabla15[[#This Row],[N° 
Evento]],'Eventos de riesgos'!B:J,9,0)</f>
        <v>0</v>
      </c>
      <c r="W45" s="49">
        <f>VLOOKUP(Tabla15[[#This Row],[N° 
Evento]],'Eventos de riesgos'!B:K,10,0)</f>
        <v>0</v>
      </c>
      <c r="X45" s="44" t="str">
        <f>VLOOKUP(Tabla15[[#This Row],[N° 
Evento]],'Eventos de riesgos'!B:L,11,0)</f>
        <v>7 - Ejecución y Administración de Procesos</v>
      </c>
      <c r="Y45" s="44" t="str">
        <f>VLOOKUP(Tabla15[[#This Row],[N° 
Evento]],'Eventos de riesgos'!B:M,12,0)</f>
        <v>71 - Recepción, Ejecución y Mantenimiento de Operaciones</v>
      </c>
      <c r="Z45" s="44" t="str">
        <f>VLOOKUP(Tabla15[[#This Row],[N° 
Evento]],'Eventos de riesgos'!B:N,13,0)</f>
        <v>714 - Ejecución Errónea de Modelos o de Sistemas</v>
      </c>
      <c r="AA45" s="44" t="str">
        <f>+VLOOKUP(Tabla15[[#This Row],[N° 
Evento]],'Eventos de riesgos'!B:AE,23,0)</f>
        <v>Afectación IRL por interpretacion cuentas contables</v>
      </c>
      <c r="AB45" s="43" t="str">
        <f>VLOOKUP(Tabla15[[#This Row],[N° 
Evento]],'Eventos de riesgos'!B:O,14,0)</f>
        <v>Ninguna</v>
      </c>
      <c r="AC45" s="48">
        <f>VLOOKUP(Tabla15[[#This Row],[N° 
Evento]],'Eventos de riesgos'!B:P,15,0)</f>
        <v>44773</v>
      </c>
      <c r="AD45" s="43" t="str">
        <f>VLOOKUP(Tabla15[[#This Row],[N° 
Evento]],'Eventos de riesgos'!B:Q,16,0)</f>
        <v>Tarjeta crédito</v>
      </c>
      <c r="AE45" s="43" t="str">
        <f>VLOOKUP(Tabla15[[#This Row],[N° 
Evento]],'Eventos de riesgos'!B:R,17,0)</f>
        <v>Ninguno</v>
      </c>
      <c r="AF45" s="45" t="str">
        <f>VLOOKUP(Tabla15[[#This Row],[N° 
Evento]],'Eventos de riesgos'!B:V,21,0)</f>
        <v>Aprobado</v>
      </c>
      <c r="AG45" s="44" t="str">
        <f>VLOOKUP(Tabla15[[#This Row],[N° 
Evento]],'Eventos de riesgos'!B:W,22,0)</f>
        <v>23/07/2022 00:31:49: Caso evaluado con la jefatura de operaciones y la coordinación de contabilidad</v>
      </c>
    </row>
    <row r="46" spans="3:33" ht="59" customHeight="1" x14ac:dyDescent="0.55000000000000004">
      <c r="C46" s="43" t="str">
        <f>+Tabla15[[#This Row],[N° 
Evento]]&amp;"-"&amp;Tabla15[[#This Row],[N° Tarea]]</f>
        <v>22-1</v>
      </c>
      <c r="D46" s="43">
        <v>22</v>
      </c>
      <c r="E46" s="43">
        <v>1</v>
      </c>
      <c r="F46" s="44" t="s">
        <v>267</v>
      </c>
      <c r="G46" s="44" t="s">
        <v>1020</v>
      </c>
      <c r="H46" s="44" t="s">
        <v>215</v>
      </c>
      <c r="I46" s="45" t="s">
        <v>91</v>
      </c>
      <c r="J46" s="46">
        <v>44779</v>
      </c>
      <c r="K46" s="46">
        <v>44782</v>
      </c>
      <c r="L46" s="47" t="str">
        <f>IF(Tabla15[[#This Row],[Fecha de Finalización]]&gt;0,"Cerrada","En Proceso")</f>
        <v>Cerrada</v>
      </c>
      <c r="M46" s="43">
        <f t="shared" si="0"/>
        <v>3</v>
      </c>
      <c r="N46" s="44" t="s">
        <v>247</v>
      </c>
      <c r="O46" s="43">
        <f>VLOOKUP(Tabla15[[#This Row],[N° 
Evento]],'Eventos de riesgos'!B:C,2,0)</f>
        <v>2022</v>
      </c>
      <c r="P46" s="43" t="str">
        <f>VLOOKUP(Tabla15[[#This Row],[N° 
Evento]],'Eventos de riesgos'!B:D,3,0)</f>
        <v>Ago</v>
      </c>
      <c r="Q46" s="48">
        <f>VLOOKUP(Tabla15[[#This Row],[N° 
Evento]],'Eventos de riesgos'!B:E,4,0)</f>
        <v>44779.34652777778</v>
      </c>
      <c r="R46" s="48">
        <f>VLOOKUP(Tabla15[[#This Row],[N° 
Evento]],'Eventos de riesgos'!B:F,5,0)</f>
        <v>44782.34652777778</v>
      </c>
      <c r="S46" s="48">
        <f>VLOOKUP(Tabla15[[#This Row],[N° 
Evento]],'Eventos de riesgos'!B:G,6,0)</f>
        <v>44781.34652777778</v>
      </c>
      <c r="T46" s="62" t="str">
        <f>VLOOKUP(Tabla15[[#This Row],[N° 
Evento]],'Eventos de riesgos'!B:H,7,0)</f>
        <v>Caso
El fin de semana del 6 de agosto a las 12 pm los asociados con operador Tigo se encuentran sin servicio de telefonía, esto  ha generado molestias e inconformidad por parte de los usuarios.
Mensaje de Febor a Tigo...............
Buenos días Clara Teresa
Cordialmente me permito solicitar su colaboración validando el servicio que tenemos con el operador Tigo, ya que desde el domingo estamos sin servicio de voz ni datos, para los asociados afiliados.
Ya me comunique con la línea de atención quienes me confirman que no hay problemas con la facturación y que van a escalar el caso al área encargada.
Mensaje Tigo a Febor...............
Estimada Natali,
Recibe un cordial saludo, 
Como te comenté por WA, se revisaron todas las líneas y las líneas del perfil Asociados se encontraron sin recursos. Se priorizó el caso y pronto tendrán los recursos cargados.
Lamentamos los inconvenientes presentados.
Las acciones inmediatas para aliviar el malestar de los asociados fue recargar minutos mientras Tigo generaba la solución pero no fue exitoso, finalmente se reportó solución del problema el 09 de agosto 2022 a las 10:16 am por la jefe de operaciones Nataly Malagón mediante el grupo Dirección Febor de WhatsApp, por parte del área de comunicaciones se realizó una carta de excusas por las fallas presentadas dirigida a los asociados afectados.
La dirección de servicio al asociado, tramitó la solicitud de reducción de costo en la factura del periodo de afectación para no generar mayor inconformidad en los asociados.
Acciones
Ofrecer otras alternativas para que los asociados con telefonía TIGO tengan servicio. Cargas prepago o intervenir con el operador móvil resolver el inconveniente (Jefe de Operaciones)
Enviar carta los asociados afectados indicando la falla y solicitando disculpas por las molestias presentadas (Jefe de Comunicaciones)
Tramitar solicitud de reducción de costo en la factura del periodo de afectación con el operador TIGO para no generar mayor inconformidad en los asociados afectados (Directore SAS)</v>
      </c>
      <c r="U46" s="49">
        <f>VLOOKUP(Tabla15[[#This Row],[N° 
Evento]],'Eventos de riesgos'!B:I,8,0)</f>
        <v>0</v>
      </c>
      <c r="V46" s="49">
        <f>VLOOKUP(Tabla15[[#This Row],[N° 
Evento]],'Eventos de riesgos'!B:J,9,0)</f>
        <v>0</v>
      </c>
      <c r="W46" s="49">
        <f>VLOOKUP(Tabla15[[#This Row],[N° 
Evento]],'Eventos de riesgos'!B:K,10,0)</f>
        <v>0</v>
      </c>
      <c r="X46" s="44" t="str">
        <f>VLOOKUP(Tabla15[[#This Row],[N° 
Evento]],'Eventos de riesgos'!B:L,11,0)</f>
        <v>6 - Fallas Tecnologicas</v>
      </c>
      <c r="Y46" s="44" t="str">
        <f>VLOOKUP(Tabla15[[#This Row],[N° 
Evento]],'Eventos de riesgos'!B:M,12,0)</f>
        <v>61 - Sistemas</v>
      </c>
      <c r="Z46" s="44" t="str">
        <f>VLOOKUP(Tabla15[[#This Row],[N° 
Evento]],'Eventos de riesgos'!B:N,13,0)</f>
        <v>611 - Pérdida por Problemas en Software</v>
      </c>
      <c r="AA46" s="44" t="str">
        <f>+VLOOKUP(Tabla15[[#This Row],[N° 
Evento]],'Eventos de riesgos'!B:AE,23,0)</f>
        <v>Fallas operadora de telefonía</v>
      </c>
      <c r="AB46" s="43" t="str">
        <f>VLOOKUP(Tabla15[[#This Row],[N° 
Evento]],'Eventos de riesgos'!B:O,14,0)</f>
        <v>Ninguna</v>
      </c>
      <c r="AC46" s="48">
        <f>VLOOKUP(Tabla15[[#This Row],[N° 
Evento]],'Eventos de riesgos'!B:P,15,0)</f>
        <v>44804</v>
      </c>
      <c r="AD46" s="43" t="str">
        <f>VLOOKUP(Tabla15[[#This Row],[N° 
Evento]],'Eventos de riesgos'!B:Q,16,0)</f>
        <v>Convenio de servicio de telefonía</v>
      </c>
      <c r="AE46" s="43" t="str">
        <f>VLOOKUP(Tabla15[[#This Row],[N° 
Evento]],'Eventos de riesgos'!B:R,17,0)</f>
        <v>Comunicación por PBX</v>
      </c>
      <c r="AF46" s="45" t="str">
        <f>VLOOKUP(Tabla15[[#This Row],[N° 
Evento]],'Eventos de riesgos'!B:V,21,0)</f>
        <v>Aprobado</v>
      </c>
      <c r="AG46" s="44" t="str">
        <f>VLOOKUP(Tabla15[[#This Row],[N° 
Evento]],'Eventos de riesgos'!B:W,22,0)</f>
        <v>10/08/2022 08:22:25: Pérdida de imagen y reputación por mala prestación se servicios no financieros en convenio con terceros</v>
      </c>
    </row>
    <row r="47" spans="3:33" ht="59" customHeight="1" x14ac:dyDescent="0.55000000000000004">
      <c r="C47" s="43" t="str">
        <f>+Tabla15[[#This Row],[N° 
Evento]]&amp;"-"&amp;Tabla15[[#This Row],[N° Tarea]]</f>
        <v>22-2</v>
      </c>
      <c r="D47" s="43">
        <v>22</v>
      </c>
      <c r="E47" s="43">
        <v>2</v>
      </c>
      <c r="F47" s="44" t="s">
        <v>268</v>
      </c>
      <c r="G47" s="44" t="s">
        <v>1019</v>
      </c>
      <c r="H47" s="44" t="s">
        <v>224</v>
      </c>
      <c r="I47" s="45" t="s">
        <v>269</v>
      </c>
      <c r="J47" s="46">
        <v>44779</v>
      </c>
      <c r="K47" s="46">
        <v>44782</v>
      </c>
      <c r="L47" s="47" t="str">
        <f>IF(Tabla15[[#This Row],[Fecha de Finalización]]&gt;0,"Cerrada","En Proceso")</f>
        <v>Cerrada</v>
      </c>
      <c r="M47" s="43">
        <f t="shared" si="0"/>
        <v>3</v>
      </c>
      <c r="N47" s="44" t="s">
        <v>247</v>
      </c>
      <c r="O47" s="43">
        <f>VLOOKUP(Tabla15[[#This Row],[N° 
Evento]],'Eventos de riesgos'!B:C,2,0)</f>
        <v>2022</v>
      </c>
      <c r="P47" s="43" t="str">
        <f>VLOOKUP(Tabla15[[#This Row],[N° 
Evento]],'Eventos de riesgos'!B:D,3,0)</f>
        <v>Ago</v>
      </c>
      <c r="Q47" s="48">
        <f>VLOOKUP(Tabla15[[#This Row],[N° 
Evento]],'Eventos de riesgos'!B:E,4,0)</f>
        <v>44779.34652777778</v>
      </c>
      <c r="R47" s="48">
        <f>VLOOKUP(Tabla15[[#This Row],[N° 
Evento]],'Eventos de riesgos'!B:F,5,0)</f>
        <v>44782.34652777778</v>
      </c>
      <c r="S47" s="48">
        <f>VLOOKUP(Tabla15[[#This Row],[N° 
Evento]],'Eventos de riesgos'!B:G,6,0)</f>
        <v>44781.34652777778</v>
      </c>
      <c r="T47" s="62" t="str">
        <f>VLOOKUP(Tabla15[[#This Row],[N° 
Evento]],'Eventos de riesgos'!B:H,7,0)</f>
        <v>Caso
El fin de semana del 6 de agosto a las 12 pm los asociados con operador Tigo se encuentran sin servicio de telefonía, esto  ha generado molestias e inconformidad por parte de los usuarios.
Mensaje de Febor a Tigo...............
Buenos días Clara Teresa
Cordialmente me permito solicitar su colaboración validando el servicio que tenemos con el operador Tigo, ya que desde el domingo estamos sin servicio de voz ni datos, para los asociados afiliados.
Ya me comunique con la línea de atención quienes me confirman que no hay problemas con la facturación y que van a escalar el caso al área encargada.
Mensaje Tigo a Febor...............
Estimada Natali,
Recibe un cordial saludo, 
Como te comenté por WA, se revisaron todas las líneas y las líneas del perfil Asociados se encontraron sin recursos. Se priorizó el caso y pronto tendrán los recursos cargados.
Lamentamos los inconvenientes presentados.
Las acciones inmediatas para aliviar el malestar de los asociados fue recargar minutos mientras Tigo generaba la solución pero no fue exitoso, finalmente se reportó solución del problema el 09 de agosto 2022 a las 10:16 am por la jefe de operaciones Nataly Malagón mediante el grupo Dirección Febor de WhatsApp, por parte del área de comunicaciones se realizó una carta de excusas por las fallas presentadas dirigida a los asociados afectados.
La dirección de servicio al asociado, tramitó la solicitud de reducción de costo en la factura del periodo de afectación para no generar mayor inconformidad en los asociados.
Acciones
Ofrecer otras alternativas para que los asociados con telefonía TIGO tengan servicio. Cargas prepago o intervenir con el operador móvil resolver el inconveniente (Jefe de Operaciones)
Enviar carta los asociados afectados indicando la falla y solicitando disculpas por las molestias presentadas (Jefe de Comunicaciones)
Tramitar solicitud de reducción de costo en la factura del periodo de afectación con el operador TIGO para no generar mayor inconformidad en los asociados afectados (Directore SAS)</v>
      </c>
      <c r="U47" s="49">
        <f>VLOOKUP(Tabla15[[#This Row],[N° 
Evento]],'Eventos de riesgos'!B:I,8,0)</f>
        <v>0</v>
      </c>
      <c r="V47" s="49">
        <f>VLOOKUP(Tabla15[[#This Row],[N° 
Evento]],'Eventos de riesgos'!B:J,9,0)</f>
        <v>0</v>
      </c>
      <c r="W47" s="49">
        <f>VLOOKUP(Tabla15[[#This Row],[N° 
Evento]],'Eventos de riesgos'!B:K,10,0)</f>
        <v>0</v>
      </c>
      <c r="X47" s="44" t="str">
        <f>VLOOKUP(Tabla15[[#This Row],[N° 
Evento]],'Eventos de riesgos'!B:L,11,0)</f>
        <v>6 - Fallas Tecnologicas</v>
      </c>
      <c r="Y47" s="44" t="str">
        <f>VLOOKUP(Tabla15[[#This Row],[N° 
Evento]],'Eventos de riesgos'!B:M,12,0)</f>
        <v>61 - Sistemas</v>
      </c>
      <c r="Z47" s="44" t="str">
        <f>VLOOKUP(Tabla15[[#This Row],[N° 
Evento]],'Eventos de riesgos'!B:N,13,0)</f>
        <v>611 - Pérdida por Problemas en Software</v>
      </c>
      <c r="AA47" s="44" t="str">
        <f>+VLOOKUP(Tabla15[[#This Row],[N° 
Evento]],'Eventos de riesgos'!B:AE,23,0)</f>
        <v>Fallas operadora de telefonía</v>
      </c>
      <c r="AB47" s="43" t="str">
        <f>VLOOKUP(Tabla15[[#This Row],[N° 
Evento]],'Eventos de riesgos'!B:O,14,0)</f>
        <v>Ninguna</v>
      </c>
      <c r="AC47" s="48">
        <f>VLOOKUP(Tabla15[[#This Row],[N° 
Evento]],'Eventos de riesgos'!B:P,15,0)</f>
        <v>44804</v>
      </c>
      <c r="AD47" s="43" t="str">
        <f>VLOOKUP(Tabla15[[#This Row],[N° 
Evento]],'Eventos de riesgos'!B:Q,16,0)</f>
        <v>Convenio de servicio de telefonía</v>
      </c>
      <c r="AE47" s="43" t="str">
        <f>VLOOKUP(Tabla15[[#This Row],[N° 
Evento]],'Eventos de riesgos'!B:R,17,0)</f>
        <v>Comunicación por PBX</v>
      </c>
      <c r="AF47" s="45" t="str">
        <f>VLOOKUP(Tabla15[[#This Row],[N° 
Evento]],'Eventos de riesgos'!B:V,21,0)</f>
        <v>Aprobado</v>
      </c>
      <c r="AG47" s="44" t="str">
        <f>VLOOKUP(Tabla15[[#This Row],[N° 
Evento]],'Eventos de riesgos'!B:W,22,0)</f>
        <v>10/08/2022 08:22:25: Pérdida de imagen y reputación por mala prestación se servicios no financieros en convenio con terceros</v>
      </c>
    </row>
    <row r="48" spans="3:33" ht="59" customHeight="1" x14ac:dyDescent="0.55000000000000004">
      <c r="C48" s="43" t="str">
        <f>+Tabla15[[#This Row],[N° 
Evento]]&amp;"-"&amp;Tabla15[[#This Row],[N° Tarea]]</f>
        <v>22-3</v>
      </c>
      <c r="D48" s="43">
        <v>22</v>
      </c>
      <c r="E48" s="43">
        <v>3</v>
      </c>
      <c r="F48" s="44" t="s">
        <v>270</v>
      </c>
      <c r="G48" s="44" t="s">
        <v>1019</v>
      </c>
      <c r="H48" s="44" t="s">
        <v>739</v>
      </c>
      <c r="I48" s="45" t="s">
        <v>95</v>
      </c>
      <c r="J48" s="46">
        <v>44779</v>
      </c>
      <c r="K48" s="46">
        <v>44782</v>
      </c>
      <c r="L48" s="47" t="str">
        <f>IF(Tabla15[[#This Row],[Fecha de Finalización]]&gt;0,"Cerrada","En Proceso")</f>
        <v>Cerrada</v>
      </c>
      <c r="M48" s="43">
        <f t="shared" si="0"/>
        <v>3</v>
      </c>
      <c r="N48" s="44" t="s">
        <v>247</v>
      </c>
      <c r="O48" s="43">
        <f>VLOOKUP(Tabla15[[#This Row],[N° 
Evento]],'Eventos de riesgos'!B:C,2,0)</f>
        <v>2022</v>
      </c>
      <c r="P48" s="43" t="str">
        <f>VLOOKUP(Tabla15[[#This Row],[N° 
Evento]],'Eventos de riesgos'!B:D,3,0)</f>
        <v>Ago</v>
      </c>
      <c r="Q48" s="48">
        <f>VLOOKUP(Tabla15[[#This Row],[N° 
Evento]],'Eventos de riesgos'!B:E,4,0)</f>
        <v>44779.34652777778</v>
      </c>
      <c r="R48" s="48">
        <f>VLOOKUP(Tabla15[[#This Row],[N° 
Evento]],'Eventos de riesgos'!B:F,5,0)</f>
        <v>44782.34652777778</v>
      </c>
      <c r="S48" s="48">
        <f>VLOOKUP(Tabla15[[#This Row],[N° 
Evento]],'Eventos de riesgos'!B:G,6,0)</f>
        <v>44781.34652777778</v>
      </c>
      <c r="T48" s="62" t="str">
        <f>VLOOKUP(Tabla15[[#This Row],[N° 
Evento]],'Eventos de riesgos'!B:H,7,0)</f>
        <v>Caso
El fin de semana del 6 de agosto a las 12 pm los asociados con operador Tigo se encuentran sin servicio de telefonía, esto  ha generado molestias e inconformidad por parte de los usuarios.
Mensaje de Febor a Tigo...............
Buenos días Clara Teresa
Cordialmente me permito solicitar su colaboración validando el servicio que tenemos con el operador Tigo, ya que desde el domingo estamos sin servicio de voz ni datos, para los asociados afiliados.
Ya me comunique con la línea de atención quienes me confirman que no hay problemas con la facturación y que van a escalar el caso al área encargada.
Mensaje Tigo a Febor...............
Estimada Natali,
Recibe un cordial saludo, 
Como te comenté por WA, se revisaron todas las líneas y las líneas del perfil Asociados se encontraron sin recursos. Se priorizó el caso y pronto tendrán los recursos cargados.
Lamentamos los inconvenientes presentados.
Las acciones inmediatas para aliviar el malestar de los asociados fue recargar minutos mientras Tigo generaba la solución pero no fue exitoso, finalmente se reportó solución del problema el 09 de agosto 2022 a las 10:16 am por la jefe de operaciones Nataly Malagón mediante el grupo Dirección Febor de WhatsApp, por parte del área de comunicaciones se realizó una carta de excusas por las fallas presentadas dirigida a los asociados afectados.
La dirección de servicio al asociado, tramitó la solicitud de reducción de costo en la factura del periodo de afectación para no generar mayor inconformidad en los asociados.
Acciones
Ofrecer otras alternativas para que los asociados con telefonía TIGO tengan servicio. Cargas prepago o intervenir con el operador móvil resolver el inconveniente (Jefe de Operaciones)
Enviar carta los asociados afectados indicando la falla y solicitando disculpas por las molestias presentadas (Jefe de Comunicaciones)
Tramitar solicitud de reducción de costo en la factura del periodo de afectación con el operador TIGO para no generar mayor inconformidad en los asociados afectados (Directore SAS)</v>
      </c>
      <c r="U48" s="49">
        <f>VLOOKUP(Tabla15[[#This Row],[N° 
Evento]],'Eventos de riesgos'!B:I,8,0)</f>
        <v>0</v>
      </c>
      <c r="V48" s="49">
        <f>VLOOKUP(Tabla15[[#This Row],[N° 
Evento]],'Eventos de riesgos'!B:J,9,0)</f>
        <v>0</v>
      </c>
      <c r="W48" s="49">
        <f>VLOOKUP(Tabla15[[#This Row],[N° 
Evento]],'Eventos de riesgos'!B:K,10,0)</f>
        <v>0</v>
      </c>
      <c r="X48" s="44" t="str">
        <f>VLOOKUP(Tabla15[[#This Row],[N° 
Evento]],'Eventos de riesgos'!B:L,11,0)</f>
        <v>6 - Fallas Tecnologicas</v>
      </c>
      <c r="Y48" s="44" t="str">
        <f>VLOOKUP(Tabla15[[#This Row],[N° 
Evento]],'Eventos de riesgos'!B:M,12,0)</f>
        <v>61 - Sistemas</v>
      </c>
      <c r="Z48" s="44" t="str">
        <f>VLOOKUP(Tabla15[[#This Row],[N° 
Evento]],'Eventos de riesgos'!B:N,13,0)</f>
        <v>611 - Pérdida por Problemas en Software</v>
      </c>
      <c r="AA48" s="44" t="str">
        <f>+VLOOKUP(Tabla15[[#This Row],[N° 
Evento]],'Eventos de riesgos'!B:AE,23,0)</f>
        <v>Fallas operadora de telefonía</v>
      </c>
      <c r="AB48" s="43" t="str">
        <f>VLOOKUP(Tabla15[[#This Row],[N° 
Evento]],'Eventos de riesgos'!B:O,14,0)</f>
        <v>Ninguna</v>
      </c>
      <c r="AC48" s="48">
        <f>VLOOKUP(Tabla15[[#This Row],[N° 
Evento]],'Eventos de riesgos'!B:P,15,0)</f>
        <v>44804</v>
      </c>
      <c r="AD48" s="43" t="str">
        <f>VLOOKUP(Tabla15[[#This Row],[N° 
Evento]],'Eventos de riesgos'!B:Q,16,0)</f>
        <v>Convenio de servicio de telefonía</v>
      </c>
      <c r="AE48" s="43" t="str">
        <f>VLOOKUP(Tabla15[[#This Row],[N° 
Evento]],'Eventos de riesgos'!B:R,17,0)</f>
        <v>Comunicación por PBX</v>
      </c>
      <c r="AF48" s="45" t="str">
        <f>VLOOKUP(Tabla15[[#This Row],[N° 
Evento]],'Eventos de riesgos'!B:V,21,0)</f>
        <v>Aprobado</v>
      </c>
      <c r="AG48" s="44" t="str">
        <f>VLOOKUP(Tabla15[[#This Row],[N° 
Evento]],'Eventos de riesgos'!B:W,22,0)</f>
        <v>10/08/2022 08:22:25: Pérdida de imagen y reputación por mala prestación se servicios no financieros en convenio con terceros</v>
      </c>
    </row>
    <row r="49" spans="3:33" ht="59" customHeight="1" x14ac:dyDescent="0.55000000000000004">
      <c r="C49" s="43" t="str">
        <f>+Tabla15[[#This Row],[N° 
Evento]]&amp;"-"&amp;Tabla15[[#This Row],[N° Tarea]]</f>
        <v>23-1</v>
      </c>
      <c r="D49" s="43">
        <v>23</v>
      </c>
      <c r="E49" s="43">
        <v>1</v>
      </c>
      <c r="F49" s="44" t="s">
        <v>271</v>
      </c>
      <c r="G49" s="44" t="s">
        <v>1019</v>
      </c>
      <c r="H49" s="44" t="s">
        <v>261</v>
      </c>
      <c r="I49" s="45" t="s">
        <v>262</v>
      </c>
      <c r="J49" s="46">
        <v>44785</v>
      </c>
      <c r="K49" s="46">
        <v>44788</v>
      </c>
      <c r="L49" s="47" t="str">
        <f>IF(Tabla15[[#This Row],[Fecha de Finalización]]&gt;0,"Cerrada","En Proceso")</f>
        <v>Cerrada</v>
      </c>
      <c r="M49" s="43">
        <f t="shared" si="0"/>
        <v>3</v>
      </c>
      <c r="N49" s="44" t="s">
        <v>247</v>
      </c>
      <c r="O49" s="43">
        <f>VLOOKUP(Tabla15[[#This Row],[N° 
Evento]],'Eventos de riesgos'!B:C,2,0)</f>
        <v>2022</v>
      </c>
      <c r="P49" s="43" t="str">
        <f>VLOOKUP(Tabla15[[#This Row],[N° 
Evento]],'Eventos de riesgos'!B:D,3,0)</f>
        <v>Ago</v>
      </c>
      <c r="Q49" s="48">
        <f>VLOOKUP(Tabla15[[#This Row],[N° 
Evento]],'Eventos de riesgos'!B:E,4,0)</f>
        <v>44785.414583333331</v>
      </c>
      <c r="R49" s="48">
        <f>VLOOKUP(Tabla15[[#This Row],[N° 
Evento]],'Eventos de riesgos'!B:F,5,0)</f>
        <v>44788.414583333331</v>
      </c>
      <c r="S49" s="48">
        <f>VLOOKUP(Tabla15[[#This Row],[N° 
Evento]],'Eventos de riesgos'!B:G,6,0)</f>
        <v>44785.414583333331</v>
      </c>
      <c r="T49" s="62" t="str">
        <f>VLOOKUP(Tabla15[[#This Row],[N° 
Evento]],'Eventos de riesgos'!B:H,7,0)</f>
        <v>Caso
El área de tesorería reporta que ha tenido que elaborar los cheques de forma manual debido a que el módulo del sistema en Wog para la generación de cheques está fallando y no salen bien configurados. Este inconveniente fue escalado a Wog mediante el área de sistemas para su corrección, con el fin de evitar tener que acudir a procesos manuales que retrasan la operación y que puedan ocasionar pérdida de trazabilidad de procesos delicados.
Acciones
Documentar incidencia al proveedor Wog especificando el daño y el módulo afectado (Tesorería)
Seguimiento del daño o desconfiguración del módulo para impresión de cheques (Director TI)</v>
      </c>
      <c r="U49" s="49">
        <f>VLOOKUP(Tabla15[[#This Row],[N° 
Evento]],'Eventos de riesgos'!B:I,8,0)</f>
        <v>0</v>
      </c>
      <c r="V49" s="49">
        <f>VLOOKUP(Tabla15[[#This Row],[N° 
Evento]],'Eventos de riesgos'!B:J,9,0)</f>
        <v>0</v>
      </c>
      <c r="W49" s="49">
        <f>VLOOKUP(Tabla15[[#This Row],[N° 
Evento]],'Eventos de riesgos'!B:K,10,0)</f>
        <v>0</v>
      </c>
      <c r="X49" s="44" t="str">
        <f>VLOOKUP(Tabla15[[#This Row],[N° 
Evento]],'Eventos de riesgos'!B:L,11,0)</f>
        <v>6 - Fallas Tecnologicas</v>
      </c>
      <c r="Y49" s="44" t="str">
        <f>VLOOKUP(Tabla15[[#This Row],[N° 
Evento]],'Eventos de riesgos'!B:M,12,0)</f>
        <v>61 - Sistemas</v>
      </c>
      <c r="Z49" s="44" t="str">
        <f>VLOOKUP(Tabla15[[#This Row],[N° 
Evento]],'Eventos de riesgos'!B:N,13,0)</f>
        <v>611 - Pérdida por Problemas en Software</v>
      </c>
      <c r="AA49" s="44" t="str">
        <f>+VLOOKUP(Tabla15[[#This Row],[N° 
Evento]],'Eventos de riesgos'!B:AE,23,0)</f>
        <v>Errores por actualizoción Wog</v>
      </c>
      <c r="AB49" s="43" t="str">
        <f>VLOOKUP(Tabla15[[#This Row],[N° 
Evento]],'Eventos de riesgos'!B:O,14,0)</f>
        <v>Ninguna</v>
      </c>
      <c r="AC49" s="48">
        <f>VLOOKUP(Tabla15[[#This Row],[N° 
Evento]],'Eventos de riesgos'!B:P,15,0)</f>
        <v>44804</v>
      </c>
      <c r="AD49" s="43" t="str">
        <f>VLOOKUP(Tabla15[[#This Row],[N° 
Evento]],'Eventos de riesgos'!B:Q,16,0)</f>
        <v>Varios tipos de crédito</v>
      </c>
      <c r="AE49" s="43" t="str">
        <f>VLOOKUP(Tabla15[[#This Row],[N° 
Evento]],'Eventos de riesgos'!B:R,17,0)</f>
        <v>Ninguno</v>
      </c>
      <c r="AF49" s="45" t="str">
        <f>VLOOKUP(Tabla15[[#This Row],[N° 
Evento]],'Eventos de riesgos'!B:V,21,0)</f>
        <v>Aprobado</v>
      </c>
      <c r="AG49" s="44" t="str">
        <f>VLOOKUP(Tabla15[[#This Row],[N° 
Evento]],'Eventos de riesgos'!B:W,22,0)</f>
        <v>25/08/2022 10:06:45: Revisado tesorería</v>
      </c>
    </row>
    <row r="50" spans="3:33" ht="59" customHeight="1" x14ac:dyDescent="0.55000000000000004">
      <c r="C50" s="43" t="str">
        <f>+Tabla15[[#This Row],[N° 
Evento]]&amp;"-"&amp;Tabla15[[#This Row],[N° Tarea]]</f>
        <v>23-2</v>
      </c>
      <c r="D50" s="43">
        <v>23</v>
      </c>
      <c r="E50" s="43">
        <v>2</v>
      </c>
      <c r="F50" s="44" t="s">
        <v>272</v>
      </c>
      <c r="G50" s="44" t="s">
        <v>1019</v>
      </c>
      <c r="H50" s="44" t="s">
        <v>750</v>
      </c>
      <c r="I50" s="45" t="s">
        <v>273</v>
      </c>
      <c r="J50" s="46">
        <v>44785</v>
      </c>
      <c r="K50" s="46">
        <v>45026</v>
      </c>
      <c r="L50" s="47" t="str">
        <f>IF(Tabla15[[#This Row],[Fecha de Finalización]]&gt;0,"Cerrada","En Proceso")</f>
        <v>Cerrada</v>
      </c>
      <c r="M50" s="43">
        <f t="shared" si="0"/>
        <v>241</v>
      </c>
      <c r="N50" s="44" t="s">
        <v>393</v>
      </c>
      <c r="O50" s="43">
        <f>VLOOKUP(Tabla15[[#This Row],[N° 
Evento]],'Eventos de riesgos'!B:C,2,0)</f>
        <v>2022</v>
      </c>
      <c r="P50" s="43" t="str">
        <f>VLOOKUP(Tabla15[[#This Row],[N° 
Evento]],'Eventos de riesgos'!B:D,3,0)</f>
        <v>Ago</v>
      </c>
      <c r="Q50" s="48">
        <f>VLOOKUP(Tabla15[[#This Row],[N° 
Evento]],'Eventos de riesgos'!B:E,4,0)</f>
        <v>44785.414583333331</v>
      </c>
      <c r="R50" s="48">
        <f>VLOOKUP(Tabla15[[#This Row],[N° 
Evento]],'Eventos de riesgos'!B:F,5,0)</f>
        <v>44788.414583333331</v>
      </c>
      <c r="S50" s="48">
        <f>VLOOKUP(Tabla15[[#This Row],[N° 
Evento]],'Eventos de riesgos'!B:G,6,0)</f>
        <v>44785.414583333331</v>
      </c>
      <c r="T50" s="62" t="str">
        <f>VLOOKUP(Tabla15[[#This Row],[N° 
Evento]],'Eventos de riesgos'!B:H,7,0)</f>
        <v>Caso
El área de tesorería reporta que ha tenido que elaborar los cheques de forma manual debido a que el módulo del sistema en Wog para la generación de cheques está fallando y no salen bien configurados. Este inconveniente fue escalado a Wog mediante el área de sistemas para su corrección, con el fin de evitar tener que acudir a procesos manuales que retrasan la operación y que puedan ocasionar pérdida de trazabilidad de procesos delicados.
Acciones
Documentar incidencia al proveedor Wog especificando el daño y el módulo afectado (Tesorería)
Seguimiento del daño o desconfiguración del módulo para impresión de cheques (Director TI)</v>
      </c>
      <c r="U50" s="49">
        <f>VLOOKUP(Tabla15[[#This Row],[N° 
Evento]],'Eventos de riesgos'!B:I,8,0)</f>
        <v>0</v>
      </c>
      <c r="V50" s="49">
        <f>VLOOKUP(Tabla15[[#This Row],[N° 
Evento]],'Eventos de riesgos'!B:J,9,0)</f>
        <v>0</v>
      </c>
      <c r="W50" s="49">
        <f>VLOOKUP(Tabla15[[#This Row],[N° 
Evento]],'Eventos de riesgos'!B:K,10,0)</f>
        <v>0</v>
      </c>
      <c r="X50" s="44" t="str">
        <f>VLOOKUP(Tabla15[[#This Row],[N° 
Evento]],'Eventos de riesgos'!B:L,11,0)</f>
        <v>6 - Fallas Tecnologicas</v>
      </c>
      <c r="Y50" s="44" t="str">
        <f>VLOOKUP(Tabla15[[#This Row],[N° 
Evento]],'Eventos de riesgos'!B:M,12,0)</f>
        <v>61 - Sistemas</v>
      </c>
      <c r="Z50" s="44" t="str">
        <f>VLOOKUP(Tabla15[[#This Row],[N° 
Evento]],'Eventos de riesgos'!B:N,13,0)</f>
        <v>611 - Pérdida por Problemas en Software</v>
      </c>
      <c r="AA50" s="44" t="str">
        <f>+VLOOKUP(Tabla15[[#This Row],[N° 
Evento]],'Eventos de riesgos'!B:AE,23,0)</f>
        <v>Errores por actualizoción Wog</v>
      </c>
      <c r="AB50" s="43" t="str">
        <f>VLOOKUP(Tabla15[[#This Row],[N° 
Evento]],'Eventos de riesgos'!B:O,14,0)</f>
        <v>Ninguna</v>
      </c>
      <c r="AC50" s="48">
        <f>VLOOKUP(Tabla15[[#This Row],[N° 
Evento]],'Eventos de riesgos'!B:P,15,0)</f>
        <v>44804</v>
      </c>
      <c r="AD50" s="43" t="str">
        <f>VLOOKUP(Tabla15[[#This Row],[N° 
Evento]],'Eventos de riesgos'!B:Q,16,0)</f>
        <v>Varios tipos de crédito</v>
      </c>
      <c r="AE50" s="43" t="str">
        <f>VLOOKUP(Tabla15[[#This Row],[N° 
Evento]],'Eventos de riesgos'!B:R,17,0)</f>
        <v>Ninguno</v>
      </c>
      <c r="AF50" s="45" t="str">
        <f>VLOOKUP(Tabla15[[#This Row],[N° 
Evento]],'Eventos de riesgos'!B:V,21,0)</f>
        <v>Aprobado</v>
      </c>
      <c r="AG50" s="44" t="str">
        <f>VLOOKUP(Tabla15[[#This Row],[N° 
Evento]],'Eventos de riesgos'!B:W,22,0)</f>
        <v>25/08/2022 10:06:45: Revisado tesorería</v>
      </c>
    </row>
    <row r="51" spans="3:33" ht="59" customHeight="1" x14ac:dyDescent="0.55000000000000004">
      <c r="C51" s="43" t="str">
        <f>+Tabla15[[#This Row],[N° 
Evento]]&amp;"-"&amp;Tabla15[[#This Row],[N° Tarea]]</f>
        <v>24-1</v>
      </c>
      <c r="D51" s="43">
        <v>24</v>
      </c>
      <c r="E51" s="43">
        <v>1</v>
      </c>
      <c r="F51" s="44" t="s">
        <v>274</v>
      </c>
      <c r="G51" s="44" t="s">
        <v>1019</v>
      </c>
      <c r="H51" s="44" t="s">
        <v>215</v>
      </c>
      <c r="I51" s="45" t="s">
        <v>91</v>
      </c>
      <c r="J51" s="46">
        <v>44795</v>
      </c>
      <c r="K51" s="46">
        <v>44795</v>
      </c>
      <c r="L51" s="47" t="str">
        <f>IF(Tabla15[[#This Row],[Fecha de Finalización]]&gt;0,"Cerrada","En Proceso")</f>
        <v>Cerrada</v>
      </c>
      <c r="M51" s="43">
        <f t="shared" si="0"/>
        <v>0</v>
      </c>
      <c r="N51" s="44" t="s">
        <v>247</v>
      </c>
      <c r="O51" s="43">
        <f>VLOOKUP(Tabla15[[#This Row],[N° 
Evento]],'Eventos de riesgos'!B:C,2,0)</f>
        <v>2022</v>
      </c>
      <c r="P51" s="43" t="str">
        <f>VLOOKUP(Tabla15[[#This Row],[N° 
Evento]],'Eventos de riesgos'!B:D,3,0)</f>
        <v>Ago</v>
      </c>
      <c r="Q51" s="48">
        <f>VLOOKUP(Tabla15[[#This Row],[N° 
Evento]],'Eventos de riesgos'!B:E,4,0)</f>
        <v>44795.700694444444</v>
      </c>
      <c r="R51" s="48">
        <f>VLOOKUP(Tabla15[[#This Row],[N° 
Evento]],'Eventos de riesgos'!B:F,5,0)</f>
        <v>44796.70416666667</v>
      </c>
      <c r="S51" s="48">
        <f>VLOOKUP(Tabla15[[#This Row],[N° 
Evento]],'Eventos de riesgos'!B:G,6,0)</f>
        <v>44795.70416666667</v>
      </c>
      <c r="T51" s="62" t="str">
        <f>VLOOKUP(Tabla15[[#This Row],[N° 
Evento]],'Eventos de riesgos'!B:H,7,0)</f>
        <v>Caso
El 22 de agosto no funcionó la conexión entre Wog y Experian para las consultas en centrales de riesgo durante el proceso de originación de crédito generando retraso en las etapas de verificación y del flujo del proceso. Fue reportada la incidencia al área e tecnología y Wog, la cual fue solucionado el día siguiente.
No fue reportado el motivo del daño ni las acciones sugeridas para alertar o prevenir su ocurrencia nuevamente.
Acciones
Reportar incidencia a Wog sobre las fallas de desconexión con Experian (Jefe Operaciones)
Seguimiento a la incidencia para solución inmediata por Wog (Coordinador TI).</v>
      </c>
      <c r="U51" s="49">
        <f>VLOOKUP(Tabla15[[#This Row],[N° 
Evento]],'Eventos de riesgos'!B:I,8,0)</f>
        <v>0</v>
      </c>
      <c r="V51" s="49">
        <f>VLOOKUP(Tabla15[[#This Row],[N° 
Evento]],'Eventos de riesgos'!B:J,9,0)</f>
        <v>0</v>
      </c>
      <c r="W51" s="49">
        <f>VLOOKUP(Tabla15[[#This Row],[N° 
Evento]],'Eventos de riesgos'!B:K,10,0)</f>
        <v>0</v>
      </c>
      <c r="X51" s="44" t="str">
        <f>VLOOKUP(Tabla15[[#This Row],[N° 
Evento]],'Eventos de riesgos'!B:L,11,0)</f>
        <v>6 - Fallas Tecnologicas</v>
      </c>
      <c r="Y51" s="44" t="str">
        <f>VLOOKUP(Tabla15[[#This Row],[N° 
Evento]],'Eventos de riesgos'!B:M,12,0)</f>
        <v>61 - Sistemas</v>
      </c>
      <c r="Z51" s="44" t="str">
        <f>VLOOKUP(Tabla15[[#This Row],[N° 
Evento]],'Eventos de riesgos'!B:N,13,0)</f>
        <v>611 - Pérdida por Problemas en Software</v>
      </c>
      <c r="AA51" s="44" t="str">
        <f>+VLOOKUP(Tabla15[[#This Row],[N° 
Evento]],'Eventos de riesgos'!B:AE,23,0)</f>
        <v>Desconexión entre sistemas</v>
      </c>
      <c r="AB51" s="43" t="str">
        <f>VLOOKUP(Tabla15[[#This Row],[N° 
Evento]],'Eventos de riesgos'!B:O,14,0)</f>
        <v>Ninguna</v>
      </c>
      <c r="AC51" s="48">
        <f>VLOOKUP(Tabla15[[#This Row],[N° 
Evento]],'Eventos de riesgos'!B:P,15,0)</f>
        <v>44804</v>
      </c>
      <c r="AD51" s="43" t="str">
        <f>VLOOKUP(Tabla15[[#This Row],[N° 
Evento]],'Eventos de riesgos'!B:Q,16,0)</f>
        <v>Varios tipos de crédito</v>
      </c>
      <c r="AE51" s="43" t="str">
        <f>VLOOKUP(Tabla15[[#This Row],[N° 
Evento]],'Eventos de riesgos'!B:R,17,0)</f>
        <v>Ninguno</v>
      </c>
      <c r="AF51" s="45" t="str">
        <f>VLOOKUP(Tabla15[[#This Row],[N° 
Evento]],'Eventos de riesgos'!B:V,21,0)</f>
        <v>Aprobado</v>
      </c>
      <c r="AG51" s="44" t="str">
        <f>VLOOKUP(Tabla15[[#This Row],[N° 
Evento]],'Eventos de riesgos'!B:W,22,0)</f>
        <v>31/08/2022 17:25:36: Es importante conocer oportunamente los cambios que genere el proveedor y que puedan alterar el funcionamiento del sistema y planes de prevención y contingencia</v>
      </c>
    </row>
    <row r="52" spans="3:33" ht="59" customHeight="1" x14ac:dyDescent="0.55000000000000004">
      <c r="C52" s="43" t="str">
        <f>+Tabla15[[#This Row],[N° 
Evento]]&amp;"-"&amp;Tabla15[[#This Row],[N° Tarea]]</f>
        <v>24-2</v>
      </c>
      <c r="D52" s="43">
        <v>24</v>
      </c>
      <c r="E52" s="43">
        <v>2</v>
      </c>
      <c r="F52" s="44" t="s">
        <v>275</v>
      </c>
      <c r="G52" s="44" t="s">
        <v>1019</v>
      </c>
      <c r="H52" s="44" t="s">
        <v>276</v>
      </c>
      <c r="I52" s="45" t="s">
        <v>98</v>
      </c>
      <c r="J52" s="46">
        <v>44795</v>
      </c>
      <c r="K52" s="46">
        <v>44796</v>
      </c>
      <c r="L52" s="47" t="str">
        <f>IF(Tabla15[[#This Row],[Fecha de Finalización]]&gt;0,"Cerrada","En Proceso")</f>
        <v>Cerrada</v>
      </c>
      <c r="M52" s="43">
        <f t="shared" si="0"/>
        <v>1</v>
      </c>
      <c r="N52" s="44" t="s">
        <v>247</v>
      </c>
      <c r="O52" s="43">
        <f>VLOOKUP(Tabla15[[#This Row],[N° 
Evento]],'Eventos de riesgos'!B:C,2,0)</f>
        <v>2022</v>
      </c>
      <c r="P52" s="43" t="str">
        <f>VLOOKUP(Tabla15[[#This Row],[N° 
Evento]],'Eventos de riesgos'!B:D,3,0)</f>
        <v>Ago</v>
      </c>
      <c r="Q52" s="48">
        <f>VLOOKUP(Tabla15[[#This Row],[N° 
Evento]],'Eventos de riesgos'!B:E,4,0)</f>
        <v>44795.700694444444</v>
      </c>
      <c r="R52" s="48">
        <f>VLOOKUP(Tabla15[[#This Row],[N° 
Evento]],'Eventos de riesgos'!B:F,5,0)</f>
        <v>44796.70416666667</v>
      </c>
      <c r="S52" s="48">
        <f>VLOOKUP(Tabla15[[#This Row],[N° 
Evento]],'Eventos de riesgos'!B:G,6,0)</f>
        <v>44795.70416666667</v>
      </c>
      <c r="T52" s="62" t="str">
        <f>VLOOKUP(Tabla15[[#This Row],[N° 
Evento]],'Eventos de riesgos'!B:H,7,0)</f>
        <v>Caso
El 22 de agosto no funcionó la conexión entre Wog y Experian para las consultas en centrales de riesgo durante el proceso de originación de crédito generando retraso en las etapas de verificación y del flujo del proceso. Fue reportada la incidencia al área e tecnología y Wog, la cual fue solucionado el día siguiente.
No fue reportado el motivo del daño ni las acciones sugeridas para alertar o prevenir su ocurrencia nuevamente.
Acciones
Reportar incidencia a Wog sobre las fallas de desconexión con Experian (Jefe Operaciones)
Seguimiento a la incidencia para solución inmediata por Wog (Coordinador TI).</v>
      </c>
      <c r="U52" s="49">
        <f>VLOOKUP(Tabla15[[#This Row],[N° 
Evento]],'Eventos de riesgos'!B:I,8,0)</f>
        <v>0</v>
      </c>
      <c r="V52" s="49">
        <f>VLOOKUP(Tabla15[[#This Row],[N° 
Evento]],'Eventos de riesgos'!B:J,9,0)</f>
        <v>0</v>
      </c>
      <c r="W52" s="49">
        <f>VLOOKUP(Tabla15[[#This Row],[N° 
Evento]],'Eventos de riesgos'!B:K,10,0)</f>
        <v>0</v>
      </c>
      <c r="X52" s="44" t="str">
        <f>VLOOKUP(Tabla15[[#This Row],[N° 
Evento]],'Eventos de riesgos'!B:L,11,0)</f>
        <v>6 - Fallas Tecnologicas</v>
      </c>
      <c r="Y52" s="44" t="str">
        <f>VLOOKUP(Tabla15[[#This Row],[N° 
Evento]],'Eventos de riesgos'!B:M,12,0)</f>
        <v>61 - Sistemas</v>
      </c>
      <c r="Z52" s="44" t="str">
        <f>VLOOKUP(Tabla15[[#This Row],[N° 
Evento]],'Eventos de riesgos'!B:N,13,0)</f>
        <v>611 - Pérdida por Problemas en Software</v>
      </c>
      <c r="AA52" s="44" t="str">
        <f>+VLOOKUP(Tabla15[[#This Row],[N° 
Evento]],'Eventos de riesgos'!B:AE,23,0)</f>
        <v>Desconexión entre sistemas</v>
      </c>
      <c r="AB52" s="43" t="str">
        <f>VLOOKUP(Tabla15[[#This Row],[N° 
Evento]],'Eventos de riesgos'!B:O,14,0)</f>
        <v>Ninguna</v>
      </c>
      <c r="AC52" s="48">
        <f>VLOOKUP(Tabla15[[#This Row],[N° 
Evento]],'Eventos de riesgos'!B:P,15,0)</f>
        <v>44804</v>
      </c>
      <c r="AD52" s="43" t="str">
        <f>VLOOKUP(Tabla15[[#This Row],[N° 
Evento]],'Eventos de riesgos'!B:Q,16,0)</f>
        <v>Varios tipos de crédito</v>
      </c>
      <c r="AE52" s="43" t="str">
        <f>VLOOKUP(Tabla15[[#This Row],[N° 
Evento]],'Eventos de riesgos'!B:R,17,0)</f>
        <v>Ninguno</v>
      </c>
      <c r="AF52" s="45" t="str">
        <f>VLOOKUP(Tabla15[[#This Row],[N° 
Evento]],'Eventos de riesgos'!B:V,21,0)</f>
        <v>Aprobado</v>
      </c>
      <c r="AG52" s="44" t="str">
        <f>VLOOKUP(Tabla15[[#This Row],[N° 
Evento]],'Eventos de riesgos'!B:W,22,0)</f>
        <v>31/08/2022 17:25:36: Es importante conocer oportunamente los cambios que genere el proveedor y que puedan alterar el funcionamiento del sistema y planes de prevención y contingencia</v>
      </c>
    </row>
    <row r="53" spans="3:33" ht="59" customHeight="1" x14ac:dyDescent="0.55000000000000004">
      <c r="C53" s="43" t="str">
        <f>+Tabla15[[#This Row],[N° 
Evento]]&amp;"-"&amp;Tabla15[[#This Row],[N° Tarea]]</f>
        <v>25-1</v>
      </c>
      <c r="D53" s="43">
        <v>25</v>
      </c>
      <c r="E53" s="43">
        <v>1</v>
      </c>
      <c r="F53" s="44" t="s">
        <v>277</v>
      </c>
      <c r="G53" s="44" t="s">
        <v>1019</v>
      </c>
      <c r="H53" s="44" t="s">
        <v>215</v>
      </c>
      <c r="I53" s="45" t="s">
        <v>91</v>
      </c>
      <c r="J53" s="46">
        <v>44803</v>
      </c>
      <c r="K53" s="46">
        <v>44807</v>
      </c>
      <c r="L53" s="47" t="str">
        <f>IF(Tabla15[[#This Row],[Fecha de Finalización]]&gt;0,"Cerrada","En Proceso")</f>
        <v>Cerrada</v>
      </c>
      <c r="M53" s="43">
        <f t="shared" si="0"/>
        <v>4</v>
      </c>
      <c r="N53" s="44" t="s">
        <v>247</v>
      </c>
      <c r="O53" s="43">
        <f>VLOOKUP(Tabla15[[#This Row],[N° 
Evento]],'Eventos de riesgos'!B:C,2,0)</f>
        <v>2022</v>
      </c>
      <c r="P53" s="43" t="str">
        <f>VLOOKUP(Tabla15[[#This Row],[N° 
Evento]],'Eventos de riesgos'!B:D,3,0)</f>
        <v>Ago</v>
      </c>
      <c r="Q53" s="48">
        <f>VLOOKUP(Tabla15[[#This Row],[N° 
Evento]],'Eventos de riesgos'!B:E,4,0)</f>
        <v>44803.726388888892</v>
      </c>
      <c r="R53" s="48">
        <f>VLOOKUP(Tabla15[[#This Row],[N° 
Evento]],'Eventos de riesgos'!B:F,5,0)</f>
        <v>44807.732638888891</v>
      </c>
      <c r="S53" s="48">
        <f>VLOOKUP(Tabla15[[#This Row],[N° 
Evento]],'Eventos de riesgos'!B:G,6,0)</f>
        <v>44803.726388888892</v>
      </c>
      <c r="T53" s="62" t="str">
        <f>VLOOKUP(Tabla15[[#This Row],[N° 
Evento]],'Eventos de riesgos'!B:H,7,0)</f>
        <v>Caso
Durante el proceso de otorgamiento de tarjetas de crédito, se detecto que las variables de evaluación de moras y score que se extraen de Experian automáticamente en Wog no estaba funcionando, generando que no se pondere completamente el scoring. El proceso se continuó de forma manual, agregando la ponderación faltante; sin embargo, hacer esto implica exponer posibles imprecisiones y aumentar los retrasos en el proceso otorgamiento de tarjetas de crédito. A la fecha no se ha solucionado y se debe continuar en monitoreando.
Acciones
Ponderar de forma manual las variables que presentan falla en el sistema mientras se soluciona desde el proveedor Wog.
Reportar incidencia a Wog sobre las fallas en la ponderación interna de las variables.( Jefe de Operaciones)
Reuniones con el proveedor Wog para resolver incidencias y culminar proyectos en curso.( Director SAS, Jefe de Operaciones, Dir Riesgos, Jefe de Control Interno)
Seguimiento a la incidencia hasta corroborar cálculos correctos de las variables.(Dirección TI)
Finalmente: Incidencia #55633 - Se realizo un proceso de calculo manual, no se aprobó desarrollo a WOG. Para manejar la medición de variables en el originador para TC se incluyó en el modelo de capacidad de pago el cálculo de estimación de capacidad de pago para las TC (Gerencia Y Dirección TI</v>
      </c>
      <c r="U53" s="49">
        <f>VLOOKUP(Tabla15[[#This Row],[N° 
Evento]],'Eventos de riesgos'!B:I,8,0)</f>
        <v>0</v>
      </c>
      <c r="V53" s="49">
        <f>VLOOKUP(Tabla15[[#This Row],[N° 
Evento]],'Eventos de riesgos'!B:J,9,0)</f>
        <v>0</v>
      </c>
      <c r="W53" s="49">
        <f>VLOOKUP(Tabla15[[#This Row],[N° 
Evento]],'Eventos de riesgos'!B:K,10,0)</f>
        <v>0</v>
      </c>
      <c r="X53" s="44" t="str">
        <f>VLOOKUP(Tabla15[[#This Row],[N° 
Evento]],'Eventos de riesgos'!B:L,11,0)</f>
        <v>6 - Fallas Tecnologicas</v>
      </c>
      <c r="Y53" s="44" t="str">
        <f>VLOOKUP(Tabla15[[#This Row],[N° 
Evento]],'Eventos de riesgos'!B:M,12,0)</f>
        <v>61 - Sistemas</v>
      </c>
      <c r="Z53" s="44" t="str">
        <f>VLOOKUP(Tabla15[[#This Row],[N° 
Evento]],'Eventos de riesgos'!B:N,13,0)</f>
        <v>611 - Pérdida por Problemas en Software</v>
      </c>
      <c r="AA53" s="44" t="str">
        <f>+VLOOKUP(Tabla15[[#This Row],[N° 
Evento]],'Eventos de riesgos'!B:AE,23,0)</f>
        <v>Imprecisiones en cálculos del sistema Wog</v>
      </c>
      <c r="AB53" s="43" t="str">
        <f>VLOOKUP(Tabla15[[#This Row],[N° 
Evento]],'Eventos de riesgos'!B:O,14,0)</f>
        <v>Ninguna</v>
      </c>
      <c r="AC53" s="48">
        <f>VLOOKUP(Tabla15[[#This Row],[N° 
Evento]],'Eventos de riesgos'!B:P,15,0)</f>
        <v>44804</v>
      </c>
      <c r="AD53" s="43" t="str">
        <f>VLOOKUP(Tabla15[[#This Row],[N° 
Evento]],'Eventos de riesgos'!B:Q,16,0)</f>
        <v>Tarjeta crédito</v>
      </c>
      <c r="AE53" s="43" t="str">
        <f>VLOOKUP(Tabla15[[#This Row],[N° 
Evento]],'Eventos de riesgos'!B:R,17,0)</f>
        <v>Ninguno</v>
      </c>
      <c r="AF53" s="45" t="str">
        <f>VLOOKUP(Tabla15[[#This Row],[N° 
Evento]],'Eventos de riesgos'!B:V,21,0)</f>
        <v>Aprobado</v>
      </c>
      <c r="AG53" s="44" t="str">
        <f>VLOOKUP(Tabla15[[#This Row],[N° 
Evento]],'Eventos de riesgos'!B:W,22,0)</f>
        <v>31/08/2022 17:35:27: En monitoreo hasta solución definitiva del arreglo de las ponderaciones en el sistema</v>
      </c>
    </row>
    <row r="54" spans="3:33" ht="59" customHeight="1" x14ac:dyDescent="0.55000000000000004">
      <c r="C54" s="43" t="str">
        <f>+Tabla15[[#This Row],[N° 
Evento]]&amp;"-"&amp;Tabla15[[#This Row],[N° Tarea]]</f>
        <v>25-2</v>
      </c>
      <c r="D54" s="43">
        <v>25</v>
      </c>
      <c r="E54" s="43">
        <v>2</v>
      </c>
      <c r="F54" s="44" t="s">
        <v>278</v>
      </c>
      <c r="G54" s="44" t="s">
        <v>1019</v>
      </c>
      <c r="H54" s="44" t="s">
        <v>215</v>
      </c>
      <c r="I54" s="45" t="s">
        <v>91</v>
      </c>
      <c r="J54" s="46">
        <v>44803</v>
      </c>
      <c r="K54" s="46">
        <v>44807</v>
      </c>
      <c r="L54" s="47" t="str">
        <f>IF(Tabla15[[#This Row],[Fecha de Finalización]]&gt;0,"Cerrada","En Proceso")</f>
        <v>Cerrada</v>
      </c>
      <c r="M54" s="43">
        <f t="shared" si="0"/>
        <v>4</v>
      </c>
      <c r="N54" s="44" t="s">
        <v>247</v>
      </c>
      <c r="O54" s="43">
        <f>VLOOKUP(Tabla15[[#This Row],[N° 
Evento]],'Eventos de riesgos'!B:C,2,0)</f>
        <v>2022</v>
      </c>
      <c r="P54" s="43" t="str">
        <f>VLOOKUP(Tabla15[[#This Row],[N° 
Evento]],'Eventos de riesgos'!B:D,3,0)</f>
        <v>Ago</v>
      </c>
      <c r="Q54" s="48">
        <f>VLOOKUP(Tabla15[[#This Row],[N° 
Evento]],'Eventos de riesgos'!B:E,4,0)</f>
        <v>44803.726388888892</v>
      </c>
      <c r="R54" s="48">
        <f>VLOOKUP(Tabla15[[#This Row],[N° 
Evento]],'Eventos de riesgos'!B:F,5,0)</f>
        <v>44807.732638888891</v>
      </c>
      <c r="S54" s="48">
        <f>VLOOKUP(Tabla15[[#This Row],[N° 
Evento]],'Eventos de riesgos'!B:G,6,0)</f>
        <v>44803.726388888892</v>
      </c>
      <c r="T54" s="62" t="str">
        <f>VLOOKUP(Tabla15[[#This Row],[N° 
Evento]],'Eventos de riesgos'!B:H,7,0)</f>
        <v>Caso
Durante el proceso de otorgamiento de tarjetas de crédito, se detecto que las variables de evaluación de moras y score que se extraen de Experian automáticamente en Wog no estaba funcionando, generando que no se pondere completamente el scoring. El proceso se continuó de forma manual, agregando la ponderación faltante; sin embargo, hacer esto implica exponer posibles imprecisiones y aumentar los retrasos en el proceso otorgamiento de tarjetas de crédito. A la fecha no se ha solucionado y se debe continuar en monitoreando.
Acciones
Ponderar de forma manual las variables que presentan falla en el sistema mientras se soluciona desde el proveedor Wog.
Reportar incidencia a Wog sobre las fallas en la ponderación interna de las variables.( Jefe de Operaciones)
Reuniones con el proveedor Wog para resolver incidencias y culminar proyectos en curso.( Director SAS, Jefe de Operaciones, Dir Riesgos, Jefe de Control Interno)
Seguimiento a la incidencia hasta corroborar cálculos correctos de las variables.(Dirección TI)
Finalmente: Incidencia #55633 - Se realizo un proceso de calculo manual, no se aprobó desarrollo a WOG. Para manejar la medición de variables en el originador para TC se incluyó en el modelo de capacidad de pago el cálculo de estimación de capacidad de pago para las TC (Gerencia Y Dirección TI</v>
      </c>
      <c r="U54" s="49">
        <f>VLOOKUP(Tabla15[[#This Row],[N° 
Evento]],'Eventos de riesgos'!B:I,8,0)</f>
        <v>0</v>
      </c>
      <c r="V54" s="49">
        <f>VLOOKUP(Tabla15[[#This Row],[N° 
Evento]],'Eventos de riesgos'!B:J,9,0)</f>
        <v>0</v>
      </c>
      <c r="W54" s="49">
        <f>VLOOKUP(Tabla15[[#This Row],[N° 
Evento]],'Eventos de riesgos'!B:K,10,0)</f>
        <v>0</v>
      </c>
      <c r="X54" s="44" t="str">
        <f>VLOOKUP(Tabla15[[#This Row],[N° 
Evento]],'Eventos de riesgos'!B:L,11,0)</f>
        <v>6 - Fallas Tecnologicas</v>
      </c>
      <c r="Y54" s="44" t="str">
        <f>VLOOKUP(Tabla15[[#This Row],[N° 
Evento]],'Eventos de riesgos'!B:M,12,0)</f>
        <v>61 - Sistemas</v>
      </c>
      <c r="Z54" s="44" t="str">
        <f>VLOOKUP(Tabla15[[#This Row],[N° 
Evento]],'Eventos de riesgos'!B:N,13,0)</f>
        <v>611 - Pérdida por Problemas en Software</v>
      </c>
      <c r="AA54" s="44" t="str">
        <f>+VLOOKUP(Tabla15[[#This Row],[N° 
Evento]],'Eventos de riesgos'!B:AE,23,0)</f>
        <v>Imprecisiones en cálculos del sistema Wog</v>
      </c>
      <c r="AB54" s="43" t="str">
        <f>VLOOKUP(Tabla15[[#This Row],[N° 
Evento]],'Eventos de riesgos'!B:O,14,0)</f>
        <v>Ninguna</v>
      </c>
      <c r="AC54" s="48">
        <f>VLOOKUP(Tabla15[[#This Row],[N° 
Evento]],'Eventos de riesgos'!B:P,15,0)</f>
        <v>44804</v>
      </c>
      <c r="AD54" s="43" t="str">
        <f>VLOOKUP(Tabla15[[#This Row],[N° 
Evento]],'Eventos de riesgos'!B:Q,16,0)</f>
        <v>Tarjeta crédito</v>
      </c>
      <c r="AE54" s="43" t="str">
        <f>VLOOKUP(Tabla15[[#This Row],[N° 
Evento]],'Eventos de riesgos'!B:R,17,0)</f>
        <v>Ninguno</v>
      </c>
      <c r="AF54" s="45" t="str">
        <f>VLOOKUP(Tabla15[[#This Row],[N° 
Evento]],'Eventos de riesgos'!B:V,21,0)</f>
        <v>Aprobado</v>
      </c>
      <c r="AG54" s="44" t="str">
        <f>VLOOKUP(Tabla15[[#This Row],[N° 
Evento]],'Eventos de riesgos'!B:W,22,0)</f>
        <v>31/08/2022 17:35:27: En monitoreo hasta solución definitiva del arreglo de las ponderaciones en el sistema</v>
      </c>
    </row>
    <row r="55" spans="3:33" ht="59" customHeight="1" x14ac:dyDescent="0.55000000000000004">
      <c r="C55" s="43" t="str">
        <f>+Tabla15[[#This Row],[N° 
Evento]]&amp;"-"&amp;Tabla15[[#This Row],[N° Tarea]]</f>
        <v>25-3</v>
      </c>
      <c r="D55" s="43">
        <v>25</v>
      </c>
      <c r="E55" s="43">
        <v>3</v>
      </c>
      <c r="F55" s="44" t="s">
        <v>279</v>
      </c>
      <c r="G55" s="44" t="s">
        <v>1019</v>
      </c>
      <c r="H55" s="44" t="s">
        <v>739</v>
      </c>
      <c r="I55" s="45" t="s">
        <v>95</v>
      </c>
      <c r="J55" s="46">
        <v>44803</v>
      </c>
      <c r="K55" s="46">
        <v>44807</v>
      </c>
      <c r="L55" s="47" t="str">
        <f>IF(Tabla15[[#This Row],[Fecha de Finalización]]&gt;0,"Cerrada","En Proceso")</f>
        <v>Cerrada</v>
      </c>
      <c r="M55" s="43">
        <f t="shared" ref="M55:M86" si="1">+K55-J55</f>
        <v>4</v>
      </c>
      <c r="N55" s="44" t="s">
        <v>247</v>
      </c>
      <c r="O55" s="43">
        <f>VLOOKUP(Tabla15[[#This Row],[N° 
Evento]],'Eventos de riesgos'!B:C,2,0)</f>
        <v>2022</v>
      </c>
      <c r="P55" s="43" t="str">
        <f>VLOOKUP(Tabla15[[#This Row],[N° 
Evento]],'Eventos de riesgos'!B:D,3,0)</f>
        <v>Ago</v>
      </c>
      <c r="Q55" s="48">
        <f>VLOOKUP(Tabla15[[#This Row],[N° 
Evento]],'Eventos de riesgos'!B:E,4,0)</f>
        <v>44803.726388888892</v>
      </c>
      <c r="R55" s="48">
        <f>VLOOKUP(Tabla15[[#This Row],[N° 
Evento]],'Eventos de riesgos'!B:F,5,0)</f>
        <v>44807.732638888891</v>
      </c>
      <c r="S55" s="48">
        <f>VLOOKUP(Tabla15[[#This Row],[N° 
Evento]],'Eventos de riesgos'!B:G,6,0)</f>
        <v>44803.726388888892</v>
      </c>
      <c r="T55" s="62" t="str">
        <f>VLOOKUP(Tabla15[[#This Row],[N° 
Evento]],'Eventos de riesgos'!B:H,7,0)</f>
        <v>Caso
Durante el proceso de otorgamiento de tarjetas de crédito, se detecto que las variables de evaluación de moras y score que se extraen de Experian automáticamente en Wog no estaba funcionando, generando que no se pondere completamente el scoring. El proceso se continuó de forma manual, agregando la ponderación faltante; sin embargo, hacer esto implica exponer posibles imprecisiones y aumentar los retrasos en el proceso otorgamiento de tarjetas de crédito. A la fecha no se ha solucionado y se debe continuar en monitoreando.
Acciones
Ponderar de forma manual las variables que presentan falla en el sistema mientras se soluciona desde el proveedor Wog.
Reportar incidencia a Wog sobre las fallas en la ponderación interna de las variables.( Jefe de Operaciones)
Reuniones con el proveedor Wog para resolver incidencias y culminar proyectos en curso.( Director SAS, Jefe de Operaciones, Dir Riesgos, Jefe de Control Interno)
Seguimiento a la incidencia hasta corroborar cálculos correctos de las variables.(Dirección TI)
Finalmente: Incidencia #55633 - Se realizo un proceso de calculo manual, no se aprobó desarrollo a WOG. Para manejar la medición de variables en el originador para TC se incluyó en el modelo de capacidad de pago el cálculo de estimación de capacidad de pago para las TC (Gerencia Y Dirección TI</v>
      </c>
      <c r="U55" s="49">
        <f>VLOOKUP(Tabla15[[#This Row],[N° 
Evento]],'Eventos de riesgos'!B:I,8,0)</f>
        <v>0</v>
      </c>
      <c r="V55" s="49">
        <f>VLOOKUP(Tabla15[[#This Row],[N° 
Evento]],'Eventos de riesgos'!B:J,9,0)</f>
        <v>0</v>
      </c>
      <c r="W55" s="49">
        <f>VLOOKUP(Tabla15[[#This Row],[N° 
Evento]],'Eventos de riesgos'!B:K,10,0)</f>
        <v>0</v>
      </c>
      <c r="X55" s="44" t="str">
        <f>VLOOKUP(Tabla15[[#This Row],[N° 
Evento]],'Eventos de riesgos'!B:L,11,0)</f>
        <v>6 - Fallas Tecnologicas</v>
      </c>
      <c r="Y55" s="44" t="str">
        <f>VLOOKUP(Tabla15[[#This Row],[N° 
Evento]],'Eventos de riesgos'!B:M,12,0)</f>
        <v>61 - Sistemas</v>
      </c>
      <c r="Z55" s="44" t="str">
        <f>VLOOKUP(Tabla15[[#This Row],[N° 
Evento]],'Eventos de riesgos'!B:N,13,0)</f>
        <v>611 - Pérdida por Problemas en Software</v>
      </c>
      <c r="AA55" s="44" t="str">
        <f>+VLOOKUP(Tabla15[[#This Row],[N° 
Evento]],'Eventos de riesgos'!B:AE,23,0)</f>
        <v>Imprecisiones en cálculos del sistema Wog</v>
      </c>
      <c r="AB55" s="43" t="str">
        <f>VLOOKUP(Tabla15[[#This Row],[N° 
Evento]],'Eventos de riesgos'!B:O,14,0)</f>
        <v>Ninguna</v>
      </c>
      <c r="AC55" s="48">
        <f>VLOOKUP(Tabla15[[#This Row],[N° 
Evento]],'Eventos de riesgos'!B:P,15,0)</f>
        <v>44804</v>
      </c>
      <c r="AD55" s="43" t="str">
        <f>VLOOKUP(Tabla15[[#This Row],[N° 
Evento]],'Eventos de riesgos'!B:Q,16,0)</f>
        <v>Tarjeta crédito</v>
      </c>
      <c r="AE55" s="43" t="str">
        <f>VLOOKUP(Tabla15[[#This Row],[N° 
Evento]],'Eventos de riesgos'!B:R,17,0)</f>
        <v>Ninguno</v>
      </c>
      <c r="AF55" s="45" t="str">
        <f>VLOOKUP(Tabla15[[#This Row],[N° 
Evento]],'Eventos de riesgos'!B:V,21,0)</f>
        <v>Aprobado</v>
      </c>
      <c r="AG55" s="44" t="str">
        <f>VLOOKUP(Tabla15[[#This Row],[N° 
Evento]],'Eventos de riesgos'!B:W,22,0)</f>
        <v>31/08/2022 17:35:27: En monitoreo hasta solución definitiva del arreglo de las ponderaciones en el sistema</v>
      </c>
    </row>
    <row r="56" spans="3:33" ht="59" customHeight="1" x14ac:dyDescent="0.55000000000000004">
      <c r="C56" s="43" t="str">
        <f>+Tabla15[[#This Row],[N° 
Evento]]&amp;"-"&amp;Tabla15[[#This Row],[N° Tarea]]</f>
        <v>25-4</v>
      </c>
      <c r="D56" s="43">
        <v>25</v>
      </c>
      <c r="E56" s="43">
        <v>4</v>
      </c>
      <c r="F56" s="44" t="s">
        <v>280</v>
      </c>
      <c r="G56" s="44" t="s">
        <v>1019</v>
      </c>
      <c r="H56" s="44" t="s">
        <v>750</v>
      </c>
      <c r="I56" s="45" t="s">
        <v>273</v>
      </c>
      <c r="J56" s="46">
        <v>44803</v>
      </c>
      <c r="K56" s="46">
        <v>45147</v>
      </c>
      <c r="L56" s="47" t="str">
        <f>IF(Tabla15[[#This Row],[Fecha de Finalización]]&gt;0,"Cerrada","En Proceso")</f>
        <v>Cerrada</v>
      </c>
      <c r="M56" s="43">
        <f t="shared" si="1"/>
        <v>344</v>
      </c>
      <c r="N56" s="44" t="s">
        <v>281</v>
      </c>
      <c r="O56" s="43">
        <f>VLOOKUP(Tabla15[[#This Row],[N° 
Evento]],'Eventos de riesgos'!B:C,2,0)</f>
        <v>2022</v>
      </c>
      <c r="P56" s="43" t="str">
        <f>VLOOKUP(Tabla15[[#This Row],[N° 
Evento]],'Eventos de riesgos'!B:D,3,0)</f>
        <v>Ago</v>
      </c>
      <c r="Q56" s="48">
        <f>VLOOKUP(Tabla15[[#This Row],[N° 
Evento]],'Eventos de riesgos'!B:E,4,0)</f>
        <v>44803.726388888892</v>
      </c>
      <c r="R56" s="48">
        <f>VLOOKUP(Tabla15[[#This Row],[N° 
Evento]],'Eventos de riesgos'!B:F,5,0)</f>
        <v>44807.732638888891</v>
      </c>
      <c r="S56" s="48">
        <f>VLOOKUP(Tabla15[[#This Row],[N° 
Evento]],'Eventos de riesgos'!B:G,6,0)</f>
        <v>44803.726388888892</v>
      </c>
      <c r="T56" s="62" t="str">
        <f>VLOOKUP(Tabla15[[#This Row],[N° 
Evento]],'Eventos de riesgos'!B:H,7,0)</f>
        <v>Caso
Durante el proceso de otorgamiento de tarjetas de crédito, se detecto que las variables de evaluación de moras y score que se extraen de Experian automáticamente en Wog no estaba funcionando, generando que no se pondere completamente el scoring. El proceso se continuó de forma manual, agregando la ponderación faltante; sin embargo, hacer esto implica exponer posibles imprecisiones y aumentar los retrasos en el proceso otorgamiento de tarjetas de crédito. A la fecha no se ha solucionado y se debe continuar en monitoreando.
Acciones
Ponderar de forma manual las variables que presentan falla en el sistema mientras se soluciona desde el proveedor Wog.
Reportar incidencia a Wog sobre las fallas en la ponderación interna de las variables.( Jefe de Operaciones)
Reuniones con el proveedor Wog para resolver incidencias y culminar proyectos en curso.( Director SAS, Jefe de Operaciones, Dir Riesgos, Jefe de Control Interno)
Seguimiento a la incidencia hasta corroborar cálculos correctos de las variables.(Dirección TI)
Finalmente: Incidencia #55633 - Se realizo un proceso de calculo manual, no se aprobó desarrollo a WOG. Para manejar la medición de variables en el originador para TC se incluyó en el modelo de capacidad de pago el cálculo de estimación de capacidad de pago para las TC (Gerencia Y Dirección TI</v>
      </c>
      <c r="U56" s="49">
        <f>VLOOKUP(Tabla15[[#This Row],[N° 
Evento]],'Eventos de riesgos'!B:I,8,0)</f>
        <v>0</v>
      </c>
      <c r="V56" s="49">
        <f>VLOOKUP(Tabla15[[#This Row],[N° 
Evento]],'Eventos de riesgos'!B:J,9,0)</f>
        <v>0</v>
      </c>
      <c r="W56" s="49">
        <f>VLOOKUP(Tabla15[[#This Row],[N° 
Evento]],'Eventos de riesgos'!B:K,10,0)</f>
        <v>0</v>
      </c>
      <c r="X56" s="44" t="str">
        <f>VLOOKUP(Tabla15[[#This Row],[N° 
Evento]],'Eventos de riesgos'!B:L,11,0)</f>
        <v>6 - Fallas Tecnologicas</v>
      </c>
      <c r="Y56" s="44" t="str">
        <f>VLOOKUP(Tabla15[[#This Row],[N° 
Evento]],'Eventos de riesgos'!B:M,12,0)</f>
        <v>61 - Sistemas</v>
      </c>
      <c r="Z56" s="44" t="str">
        <f>VLOOKUP(Tabla15[[#This Row],[N° 
Evento]],'Eventos de riesgos'!B:N,13,0)</f>
        <v>611 - Pérdida por Problemas en Software</v>
      </c>
      <c r="AA56" s="44" t="str">
        <f>+VLOOKUP(Tabla15[[#This Row],[N° 
Evento]],'Eventos de riesgos'!B:AE,23,0)</f>
        <v>Imprecisiones en cálculos del sistema Wog</v>
      </c>
      <c r="AB56" s="43" t="str">
        <f>VLOOKUP(Tabla15[[#This Row],[N° 
Evento]],'Eventos de riesgos'!B:O,14,0)</f>
        <v>Ninguna</v>
      </c>
      <c r="AC56" s="48">
        <f>VLOOKUP(Tabla15[[#This Row],[N° 
Evento]],'Eventos de riesgos'!B:P,15,0)</f>
        <v>44804</v>
      </c>
      <c r="AD56" s="43" t="str">
        <f>VLOOKUP(Tabla15[[#This Row],[N° 
Evento]],'Eventos de riesgos'!B:Q,16,0)</f>
        <v>Tarjeta crédito</v>
      </c>
      <c r="AE56" s="43" t="str">
        <f>VLOOKUP(Tabla15[[#This Row],[N° 
Evento]],'Eventos de riesgos'!B:R,17,0)</f>
        <v>Ninguno</v>
      </c>
      <c r="AF56" s="45" t="str">
        <f>VLOOKUP(Tabla15[[#This Row],[N° 
Evento]],'Eventos de riesgos'!B:V,21,0)</f>
        <v>Aprobado</v>
      </c>
      <c r="AG56" s="44" t="str">
        <f>VLOOKUP(Tabla15[[#This Row],[N° 
Evento]],'Eventos de riesgos'!B:W,22,0)</f>
        <v>31/08/2022 17:35:27: En monitoreo hasta solución definitiva del arreglo de las ponderaciones en el sistema</v>
      </c>
    </row>
    <row r="57" spans="3:33" ht="59" customHeight="1" x14ac:dyDescent="0.55000000000000004">
      <c r="C57" s="43" t="str">
        <f>+Tabla15[[#This Row],[N° 
Evento]]&amp;"-"&amp;Tabla15[[#This Row],[N° Tarea]]</f>
        <v>26-1</v>
      </c>
      <c r="D57" s="43">
        <v>26</v>
      </c>
      <c r="E57" s="43">
        <v>1</v>
      </c>
      <c r="F57" s="44" t="s">
        <v>282</v>
      </c>
      <c r="G57" s="44" t="s">
        <v>1019</v>
      </c>
      <c r="H57" s="44" t="s">
        <v>215</v>
      </c>
      <c r="I57" s="45" t="s">
        <v>91</v>
      </c>
      <c r="J57" s="46">
        <v>44817</v>
      </c>
      <c r="K57" s="46">
        <v>44817</v>
      </c>
      <c r="L57" s="47" t="str">
        <f>IF(Tabla15[[#This Row],[Fecha de Finalización]]&gt;0,"Cerrada","En Proceso")</f>
        <v>Cerrada</v>
      </c>
      <c r="M57" s="43">
        <f t="shared" si="1"/>
        <v>0</v>
      </c>
      <c r="N57" s="44" t="s">
        <v>247</v>
      </c>
      <c r="O57" s="43">
        <f>VLOOKUP(Tabla15[[#This Row],[N° 
Evento]],'Eventos de riesgos'!B:C,2,0)</f>
        <v>2022</v>
      </c>
      <c r="P57" s="43" t="str">
        <f>VLOOKUP(Tabla15[[#This Row],[N° 
Evento]],'Eventos de riesgos'!B:D,3,0)</f>
        <v>Sep</v>
      </c>
      <c r="Q57" s="48">
        <f>VLOOKUP(Tabla15[[#This Row],[N° 
Evento]],'Eventos de riesgos'!B:E,4,0)</f>
        <v>44817.412499999999</v>
      </c>
      <c r="R57" s="48">
        <f>VLOOKUP(Tabla15[[#This Row],[N° 
Evento]],'Eventos de riesgos'!B:F,5,0)</f>
        <v>44817.413194444445</v>
      </c>
      <c r="S57" s="48">
        <f>VLOOKUP(Tabla15[[#This Row],[N° 
Evento]],'Eventos de riesgos'!B:G,6,0)</f>
        <v>44817.413194444445</v>
      </c>
      <c r="T57" s="62" t="str">
        <f>VLOOKUP(Tabla15[[#This Row],[N° 
Evento]],'Eventos de riesgos'!B:H,7,0)</f>
        <v>Caso
La Directora de Servicio al Asociado reporta que constantemente la plataforma de Cooperativa Digital presenta fallas al momento de cargar un crédito, situación que retrasa el proceso de otorgamiento y genera pérdida de credibilidad con los asociados que usualmente prefieren este medio para sus solicitudes.
El área de tecnología debe monitorear permanentemente la funcionalidad de las plataformas tecnológicas, en especial las de prestación de servicio.
Acciones
Reportar incidencia a Wog sobre las fallas presentadas en la Cooperativa Digital (Jefe Operaciones)
Seguimiento a la incidencia hasta comprobar que funcione correctamente la Cooperativa Digital (Coordinador TI)</v>
      </c>
      <c r="U57" s="49">
        <f>VLOOKUP(Tabla15[[#This Row],[N° 
Evento]],'Eventos de riesgos'!B:I,8,0)</f>
        <v>0</v>
      </c>
      <c r="V57" s="49">
        <f>VLOOKUP(Tabla15[[#This Row],[N° 
Evento]],'Eventos de riesgos'!B:J,9,0)</f>
        <v>0</v>
      </c>
      <c r="W57" s="49">
        <f>VLOOKUP(Tabla15[[#This Row],[N° 
Evento]],'Eventos de riesgos'!B:K,10,0)</f>
        <v>0</v>
      </c>
      <c r="X57" s="44" t="str">
        <f>VLOOKUP(Tabla15[[#This Row],[N° 
Evento]],'Eventos de riesgos'!B:L,11,0)</f>
        <v>6 - Fallas Tecnologicas</v>
      </c>
      <c r="Y57" s="44" t="str">
        <f>VLOOKUP(Tabla15[[#This Row],[N° 
Evento]],'Eventos de riesgos'!B:M,12,0)</f>
        <v>61 - Sistemas</v>
      </c>
      <c r="Z57" s="44" t="str">
        <f>VLOOKUP(Tabla15[[#This Row],[N° 
Evento]],'Eventos de riesgos'!B:N,13,0)</f>
        <v>611 - Pérdida por Problemas en Software</v>
      </c>
      <c r="AA57" s="44" t="str">
        <f>+VLOOKUP(Tabla15[[#This Row],[N° 
Evento]],'Eventos de riesgos'!B:AE,23,0)</f>
        <v>Fallas Cooperativa Digital</v>
      </c>
      <c r="AB57" s="43" t="str">
        <f>VLOOKUP(Tabla15[[#This Row],[N° 
Evento]],'Eventos de riesgos'!B:O,14,0)</f>
        <v>Ninguna</v>
      </c>
      <c r="AC57" s="48">
        <f>VLOOKUP(Tabla15[[#This Row],[N° 
Evento]],'Eventos de riesgos'!B:P,15,0)</f>
        <v>44834</v>
      </c>
      <c r="AD57" s="43" t="str">
        <f>VLOOKUP(Tabla15[[#This Row],[N° 
Evento]],'Eventos de riesgos'!B:Q,16,0)</f>
        <v>Varios tipos de crédito</v>
      </c>
      <c r="AE57" s="43" t="str">
        <f>VLOOKUP(Tabla15[[#This Row],[N° 
Evento]],'Eventos de riesgos'!B:R,17,0)</f>
        <v>Cooperativa Digital</v>
      </c>
      <c r="AF57" s="45" t="str">
        <f>VLOOKUP(Tabla15[[#This Row],[N° 
Evento]],'Eventos de riesgos'!B:V,21,0)</f>
        <v>Aprobado</v>
      </c>
      <c r="AG57" s="44" t="str">
        <f>VLOOKUP(Tabla15[[#This Row],[N° 
Evento]],'Eventos de riesgos'!B:W,22,0)</f>
        <v>10/10/2022 10:02:50: Pendiente agregar canal Cooperativa Digital
10/10/2022 10:06:42: Agregado canal</v>
      </c>
    </row>
    <row r="58" spans="3:33" ht="59" customHeight="1" x14ac:dyDescent="0.55000000000000004">
      <c r="C58" s="43" t="str">
        <f>+Tabla15[[#This Row],[N° 
Evento]]&amp;"-"&amp;Tabla15[[#This Row],[N° Tarea]]</f>
        <v>26-2</v>
      </c>
      <c r="D58" s="43">
        <v>26</v>
      </c>
      <c r="E58" s="43">
        <v>2</v>
      </c>
      <c r="F58" s="44" t="s">
        <v>283</v>
      </c>
      <c r="G58" s="44" t="s">
        <v>1019</v>
      </c>
      <c r="H58" s="44" t="s">
        <v>276</v>
      </c>
      <c r="I58" s="45" t="s">
        <v>98</v>
      </c>
      <c r="J58" s="46">
        <v>44817</v>
      </c>
      <c r="K58" s="46">
        <v>44817</v>
      </c>
      <c r="L58" s="47" t="str">
        <f>IF(Tabla15[[#This Row],[Fecha de Finalización]]&gt;0,"Cerrada","En Proceso")</f>
        <v>Cerrada</v>
      </c>
      <c r="M58" s="43">
        <f t="shared" si="1"/>
        <v>0</v>
      </c>
      <c r="N58" s="44" t="s">
        <v>247</v>
      </c>
      <c r="O58" s="43">
        <f>VLOOKUP(Tabla15[[#This Row],[N° 
Evento]],'Eventos de riesgos'!B:C,2,0)</f>
        <v>2022</v>
      </c>
      <c r="P58" s="43" t="str">
        <f>VLOOKUP(Tabla15[[#This Row],[N° 
Evento]],'Eventos de riesgos'!B:D,3,0)</f>
        <v>Sep</v>
      </c>
      <c r="Q58" s="48">
        <f>VLOOKUP(Tabla15[[#This Row],[N° 
Evento]],'Eventos de riesgos'!B:E,4,0)</f>
        <v>44817.412499999999</v>
      </c>
      <c r="R58" s="48">
        <f>VLOOKUP(Tabla15[[#This Row],[N° 
Evento]],'Eventos de riesgos'!B:F,5,0)</f>
        <v>44817.413194444445</v>
      </c>
      <c r="S58" s="48">
        <f>VLOOKUP(Tabla15[[#This Row],[N° 
Evento]],'Eventos de riesgos'!B:G,6,0)</f>
        <v>44817.413194444445</v>
      </c>
      <c r="T58" s="62" t="str">
        <f>VLOOKUP(Tabla15[[#This Row],[N° 
Evento]],'Eventos de riesgos'!B:H,7,0)</f>
        <v>Caso
La Directora de Servicio al Asociado reporta que constantemente la plataforma de Cooperativa Digital presenta fallas al momento de cargar un crédito, situación que retrasa el proceso de otorgamiento y genera pérdida de credibilidad con los asociados que usualmente prefieren este medio para sus solicitudes.
El área de tecnología debe monitorear permanentemente la funcionalidad de las plataformas tecnológicas, en especial las de prestación de servicio.
Acciones
Reportar incidencia a Wog sobre las fallas presentadas en la Cooperativa Digital (Jefe Operaciones)
Seguimiento a la incidencia hasta comprobar que funcione correctamente la Cooperativa Digital (Coordinador TI)</v>
      </c>
      <c r="U58" s="49">
        <f>VLOOKUP(Tabla15[[#This Row],[N° 
Evento]],'Eventos de riesgos'!B:I,8,0)</f>
        <v>0</v>
      </c>
      <c r="V58" s="49">
        <f>VLOOKUP(Tabla15[[#This Row],[N° 
Evento]],'Eventos de riesgos'!B:J,9,0)</f>
        <v>0</v>
      </c>
      <c r="W58" s="49">
        <f>VLOOKUP(Tabla15[[#This Row],[N° 
Evento]],'Eventos de riesgos'!B:K,10,0)</f>
        <v>0</v>
      </c>
      <c r="X58" s="44" t="str">
        <f>VLOOKUP(Tabla15[[#This Row],[N° 
Evento]],'Eventos de riesgos'!B:L,11,0)</f>
        <v>6 - Fallas Tecnologicas</v>
      </c>
      <c r="Y58" s="44" t="str">
        <f>VLOOKUP(Tabla15[[#This Row],[N° 
Evento]],'Eventos de riesgos'!B:M,12,0)</f>
        <v>61 - Sistemas</v>
      </c>
      <c r="Z58" s="44" t="str">
        <f>VLOOKUP(Tabla15[[#This Row],[N° 
Evento]],'Eventos de riesgos'!B:N,13,0)</f>
        <v>611 - Pérdida por Problemas en Software</v>
      </c>
      <c r="AA58" s="44" t="str">
        <f>+VLOOKUP(Tabla15[[#This Row],[N° 
Evento]],'Eventos de riesgos'!B:AE,23,0)</f>
        <v>Fallas Cooperativa Digital</v>
      </c>
      <c r="AB58" s="43" t="str">
        <f>VLOOKUP(Tabla15[[#This Row],[N° 
Evento]],'Eventos de riesgos'!B:O,14,0)</f>
        <v>Ninguna</v>
      </c>
      <c r="AC58" s="48">
        <f>VLOOKUP(Tabla15[[#This Row],[N° 
Evento]],'Eventos de riesgos'!B:P,15,0)</f>
        <v>44834</v>
      </c>
      <c r="AD58" s="43" t="str">
        <f>VLOOKUP(Tabla15[[#This Row],[N° 
Evento]],'Eventos de riesgos'!B:Q,16,0)</f>
        <v>Varios tipos de crédito</v>
      </c>
      <c r="AE58" s="43" t="str">
        <f>VLOOKUP(Tabla15[[#This Row],[N° 
Evento]],'Eventos de riesgos'!B:R,17,0)</f>
        <v>Cooperativa Digital</v>
      </c>
      <c r="AF58" s="45" t="str">
        <f>VLOOKUP(Tabla15[[#This Row],[N° 
Evento]],'Eventos de riesgos'!B:V,21,0)</f>
        <v>Aprobado</v>
      </c>
      <c r="AG58" s="44" t="str">
        <f>VLOOKUP(Tabla15[[#This Row],[N° 
Evento]],'Eventos de riesgos'!B:W,22,0)</f>
        <v>10/10/2022 10:02:50: Pendiente agregar canal Cooperativa Digital
10/10/2022 10:06:42: Agregado canal</v>
      </c>
    </row>
    <row r="59" spans="3:33" ht="59" customHeight="1" x14ac:dyDescent="0.55000000000000004">
      <c r="C59" s="43" t="str">
        <f>+Tabla15[[#This Row],[N° 
Evento]]&amp;"-"&amp;Tabla15[[#This Row],[N° Tarea]]</f>
        <v>27-1</v>
      </c>
      <c r="D59" s="43">
        <v>27</v>
      </c>
      <c r="E59" s="43">
        <v>1</v>
      </c>
      <c r="F59" s="44" t="s">
        <v>284</v>
      </c>
      <c r="G59" s="44" t="s">
        <v>1019</v>
      </c>
      <c r="H59" s="44" t="s">
        <v>233</v>
      </c>
      <c r="I59" s="45" t="s">
        <v>240</v>
      </c>
      <c r="J59" s="46">
        <v>44784</v>
      </c>
      <c r="K59" s="46">
        <v>44895</v>
      </c>
      <c r="L59" s="47" t="str">
        <f>IF(Tabla15[[#This Row],[Fecha de Finalización]]&gt;0,"Cerrada","En Proceso")</f>
        <v>Cerrada</v>
      </c>
      <c r="M59" s="43">
        <f t="shared" si="1"/>
        <v>111</v>
      </c>
      <c r="N59" s="44" t="s">
        <v>285</v>
      </c>
      <c r="O59" s="43">
        <f>VLOOKUP(Tabla15[[#This Row],[N° 
Evento]],'Eventos de riesgos'!B:C,2,0)</f>
        <v>2022</v>
      </c>
      <c r="P59" s="43" t="str">
        <f>VLOOKUP(Tabla15[[#This Row],[N° 
Evento]],'Eventos de riesgos'!B:D,3,0)</f>
        <v>Ago</v>
      </c>
      <c r="Q59" s="48">
        <f>VLOOKUP(Tabla15[[#This Row],[N° 
Evento]],'Eventos de riesgos'!B:E,4,0)</f>
        <v>44784.424305555556</v>
      </c>
      <c r="R59" s="48">
        <f>VLOOKUP(Tabla15[[#This Row],[N° 
Evento]],'Eventos de riesgos'!B:F,5,0)</f>
        <v>44841.424305555556</v>
      </c>
      <c r="S59" s="48">
        <f>VLOOKUP(Tabla15[[#This Row],[N° 
Evento]],'Eventos de riesgos'!B:G,6,0)</f>
        <v>44784.416666666664</v>
      </c>
      <c r="T59" s="62" t="str">
        <f>VLOOKUP(Tabla15[[#This Row],[N° 
Evento]],'Eventos de riesgos'!B:H,7,0)</f>
        <v>Caso
Al hacer la reclamación del siniestro 10259252 ante La Equidad Seguros, la aseguradora objetó la petición para el pago de 38 millones de pesos que corresponden al crédito No. 1248815 otorgado al señor Excelino Herrera (QEPD), quien se identificaba en vida con CC 17133827. 
De acuerdo con la aseguradora, el crédito se desembolsó el 9 de agosto del 2022, fecha en la que también falleció el asociado. Una vez se hizo la trazabilidad de la operación, se detectó que él desembolsó neto del crédito se hizo a la cuenta de ahorro voluntario del fallecido, pero los  recursos ya no figuraban ahí, es decir, fueron retirados el 11 de agosto del 2022 (2 días posteriores al deceso) en la extensión de caja ubicada en Mazuren, mediante la presentación de un poder general suscrito por el señor Herrera en vida a su esposa.
A la fecha tiene $ 15 millones han Aportes y Daes pero no han presentado la reclamación formal para cruce de cuentas.
Acciones
Hacer el respectivo proceso e recuperación y cruce de cuentas (Jefe Jurídico)</v>
      </c>
      <c r="U59" s="49">
        <f>VLOOKUP(Tabla15[[#This Row],[N° 
Evento]],'Eventos de riesgos'!B:I,8,0)</f>
        <v>38000000</v>
      </c>
      <c r="V59" s="49">
        <f>VLOOKUP(Tabla15[[#This Row],[N° 
Evento]],'Eventos de riesgos'!B:J,9,0)</f>
        <v>15000000</v>
      </c>
      <c r="W59" s="49">
        <f>VLOOKUP(Tabla15[[#This Row],[N° 
Evento]],'Eventos de riesgos'!B:K,10,0)</f>
        <v>0</v>
      </c>
      <c r="X59" s="44" t="str">
        <f>VLOOKUP(Tabla15[[#This Row],[N° 
Evento]],'Eventos de riesgos'!B:L,11,0)</f>
        <v>1 - Fraude Interno</v>
      </c>
      <c r="Y59" s="44" t="str">
        <f>VLOOKUP(Tabla15[[#This Row],[N° 
Evento]],'Eventos de riesgos'!B:M,12,0)</f>
        <v>11 - Actividades No Autorizadas</v>
      </c>
      <c r="Z59" s="44" t="str">
        <f>VLOOKUP(Tabla15[[#This Row],[N° 
Evento]],'Eventos de riesgos'!B:N,13,0)</f>
        <v>111 - Operaciones No Reveladas Intencionalmente</v>
      </c>
      <c r="AA59" s="44" t="str">
        <f>+VLOOKUP(Tabla15[[#This Row],[N° 
Evento]],'Eventos de riesgos'!B:AE,23,0)</f>
        <v>Retiro de ahorro de asociado fallecido</v>
      </c>
      <c r="AB59" s="43" t="str">
        <f>VLOOKUP(Tabla15[[#This Row],[N° 
Evento]],'Eventos de riesgos'!B:O,14,0)</f>
        <v>Ninguna</v>
      </c>
      <c r="AC59" s="48">
        <f>VLOOKUP(Tabla15[[#This Row],[N° 
Evento]],'Eventos de riesgos'!B:P,15,0)</f>
        <v>44804</v>
      </c>
      <c r="AD59" s="43" t="str">
        <f>VLOOKUP(Tabla15[[#This Row],[N° 
Evento]],'Eventos de riesgos'!B:Q,16,0)</f>
        <v>Crédito de consumo</v>
      </c>
      <c r="AE59" s="43" t="str">
        <f>VLOOKUP(Tabla15[[#This Row],[N° 
Evento]],'Eventos de riesgos'!B:R,17,0)</f>
        <v>Ninguno</v>
      </c>
      <c r="AF59" s="45" t="str">
        <f>VLOOKUP(Tabla15[[#This Row],[N° 
Evento]],'Eventos de riesgos'!B:V,21,0)</f>
        <v>Aprobado</v>
      </c>
      <c r="AG59" s="44" t="str">
        <f>VLOOKUP(Tabla15[[#This Row],[N° 
Evento]],'Eventos de riesgos'!B:W,22,0)</f>
        <v>10/10/2022 10:47:51: Hacer el respectivo proceso e recuperación y cruce de cuentas</v>
      </c>
    </row>
    <row r="60" spans="3:33" ht="59" customHeight="1" x14ac:dyDescent="0.55000000000000004">
      <c r="C60" s="43" t="str">
        <f>+Tabla15[[#This Row],[N° 
Evento]]&amp;"-"&amp;Tabla15[[#This Row],[N° Tarea]]</f>
        <v>28-1</v>
      </c>
      <c r="D60" s="43">
        <v>28</v>
      </c>
      <c r="E60" s="43">
        <v>1</v>
      </c>
      <c r="F60" s="44" t="s">
        <v>286</v>
      </c>
      <c r="G60" s="44" t="s">
        <v>1019</v>
      </c>
      <c r="H60" s="44" t="s">
        <v>287</v>
      </c>
      <c r="I60" s="45" t="s">
        <v>288</v>
      </c>
      <c r="J60" s="46">
        <v>44853</v>
      </c>
      <c r="K60" s="46">
        <v>44853</v>
      </c>
      <c r="L60" s="47" t="str">
        <f>IF(Tabla15[[#This Row],[Fecha de Finalización]]&gt;0,"Cerrada","En Proceso")</f>
        <v>Cerrada</v>
      </c>
      <c r="M60" s="43">
        <f t="shared" si="1"/>
        <v>0</v>
      </c>
      <c r="N60" s="44" t="s">
        <v>289</v>
      </c>
      <c r="O60" s="43">
        <f>VLOOKUP(Tabla15[[#This Row],[N° 
Evento]],'Eventos de riesgos'!B:C,2,0)</f>
        <v>2022</v>
      </c>
      <c r="P60" s="43" t="str">
        <f>VLOOKUP(Tabla15[[#This Row],[N° 
Evento]],'Eventos de riesgos'!B:D,3,0)</f>
        <v xml:space="preserve">Oct </v>
      </c>
      <c r="Q60" s="48">
        <f>VLOOKUP(Tabla15[[#This Row],[N° 
Evento]],'Eventos de riesgos'!B:E,4,0)</f>
        <v>44853.404861111114</v>
      </c>
      <c r="R60" s="48">
        <f>VLOOKUP(Tabla15[[#This Row],[N° 
Evento]],'Eventos de riesgos'!B:F,5,0)</f>
        <v>44853.404861111114</v>
      </c>
      <c r="S60" s="48">
        <f>VLOOKUP(Tabla15[[#This Row],[N° 
Evento]],'Eventos de riesgos'!B:G,6,0)</f>
        <v>44853.404861111114</v>
      </c>
      <c r="T60" s="62" t="str">
        <f>VLOOKUP(Tabla15[[#This Row],[N° 
Evento]],'Eventos de riesgos'!B:H,7,0)</f>
        <v>Caso
El 19 de octubre en horas de la madrugada se presentó corte de energía en la oficina de la calle 42 por fallas en el sector, esto ocasionó que el PBX no funcionara, sin servicio de internet, las plantas de energía tenían capacidad para aproximadamente 3 o 4 horas de energía para los equipos de computo; sin embargo, el daño en el sector duró más horas de lo previsto.
El área de Riesgos y Contabilidad tuvieron energía hasta las 10:30 am aproximadamente, para el el área de servicio y operaciones la capacidad no alcanzó hasta la misma hora ya que algunos equipos de computo que había dejado prendidos el día anterior absorbieron energía en la madrugada.
Acciones
Activar Plan de Continuidad de negocio. Plantas de energía en funcionamiento con capacidad para soportar operación de 3 a 4 horas
Reunión inmediata  miércoles 19 octubre 11 am - 2.30pm. El equipo directivo analiza la situación y concluye que se debe operativizar de manera adecuada los planes de continuidad desde el área de tecnología, el personal no debe dejar los equipos prendidos, el PBX debe trasladarse a un servidor en la nube para que las fallas de energía no afecten el servicio por este medio, se debe tener capacidad de solucionar y operar en la oficina cuando ocurran estas fallas sin propender siempre al envío de funcionarios a trabajar en casa, esto podrá darse sólo cuando sea estrictamente necesario.
Jefes inmediatos deben llevar la información a sus equipos de trabajo para la toma de buenas prácticas.</v>
      </c>
      <c r="U60" s="49">
        <f>VLOOKUP(Tabla15[[#This Row],[N° 
Evento]],'Eventos de riesgos'!B:I,8,0)</f>
        <v>0</v>
      </c>
      <c r="V60" s="49">
        <f>VLOOKUP(Tabla15[[#This Row],[N° 
Evento]],'Eventos de riesgos'!B:J,9,0)</f>
        <v>0</v>
      </c>
      <c r="W60" s="49">
        <f>VLOOKUP(Tabla15[[#This Row],[N° 
Evento]],'Eventos de riesgos'!B:K,10,0)</f>
        <v>0</v>
      </c>
      <c r="X60" s="44" t="str">
        <f>VLOOKUP(Tabla15[[#This Row],[N° 
Evento]],'Eventos de riesgos'!B:L,11,0)</f>
        <v>6 - Fallas Tecnologicas</v>
      </c>
      <c r="Y60" s="44" t="str">
        <f>VLOOKUP(Tabla15[[#This Row],[N° 
Evento]],'Eventos de riesgos'!B:M,12,0)</f>
        <v>61 - Sistemas</v>
      </c>
      <c r="Z60" s="44" t="str">
        <f>VLOOKUP(Tabla15[[#This Row],[N° 
Evento]],'Eventos de riesgos'!B:N,13,0)</f>
        <v>614 - Interrupción en el Suministro de un Servicio Público que Ocasiones Falla en los Sistemas</v>
      </c>
      <c r="AA60" s="44" t="str">
        <f>+VLOOKUP(Tabla15[[#This Row],[N° 
Evento]],'Eventos de riesgos'!B:AE,23,0)</f>
        <v>Interrupciones operativas por energía eléctrica</v>
      </c>
      <c r="AB60" s="43" t="str">
        <f>VLOOKUP(Tabla15[[#This Row],[N° 
Evento]],'Eventos de riesgos'!B:O,14,0)</f>
        <v>Ninguna</v>
      </c>
      <c r="AC60" s="48">
        <f>VLOOKUP(Tabla15[[#This Row],[N° 
Evento]],'Eventos de riesgos'!B:P,15,0)</f>
        <v>44865</v>
      </c>
      <c r="AD60" s="43" t="str">
        <f>VLOOKUP(Tabla15[[#This Row],[N° 
Evento]],'Eventos de riesgos'!B:Q,16,0)</f>
        <v>Ninguno</v>
      </c>
      <c r="AE60" s="43" t="str">
        <f>VLOOKUP(Tabla15[[#This Row],[N° 
Evento]],'Eventos de riesgos'!B:R,17,0)</f>
        <v>Ninguno</v>
      </c>
      <c r="AF60" s="45" t="str">
        <f>VLOOKUP(Tabla15[[#This Row],[N° 
Evento]],'Eventos de riesgos'!B:V,21,0)</f>
        <v>Aprobado</v>
      </c>
      <c r="AG60" s="44" t="str">
        <f>VLOOKUP(Tabla15[[#This Row],[N° 
Evento]],'Eventos de riesgos'!B:W,22,0)</f>
        <v>26/10/2022 09:43:38: Creación del evento - pendiente corrección de proceso relacionado (en mesa de ayuda AppsCloud)</v>
      </c>
    </row>
    <row r="61" spans="3:33" ht="59" customHeight="1" x14ac:dyDescent="0.55000000000000004">
      <c r="C61" s="43" t="str">
        <f>+Tabla15[[#This Row],[N° 
Evento]]&amp;"-"&amp;Tabla15[[#This Row],[N° Tarea]]</f>
        <v>28-2</v>
      </c>
      <c r="D61" s="43">
        <v>28</v>
      </c>
      <c r="E61" s="43">
        <v>2</v>
      </c>
      <c r="F61" s="44" t="s">
        <v>290</v>
      </c>
      <c r="G61" s="44" t="s">
        <v>1019</v>
      </c>
      <c r="H61" s="44" t="s">
        <v>291</v>
      </c>
      <c r="I61" s="45" t="s">
        <v>292</v>
      </c>
      <c r="J61" s="46">
        <v>44853</v>
      </c>
      <c r="K61" s="46">
        <v>44853</v>
      </c>
      <c r="L61" s="47" t="str">
        <f>IF(Tabla15[[#This Row],[Fecha de Finalización]]&gt;0,"Cerrada","En Proceso")</f>
        <v>Cerrada</v>
      </c>
      <c r="M61" s="43">
        <f t="shared" si="1"/>
        <v>0</v>
      </c>
      <c r="N61" s="44" t="s">
        <v>247</v>
      </c>
      <c r="O61" s="43">
        <f>VLOOKUP(Tabla15[[#This Row],[N° 
Evento]],'Eventos de riesgos'!B:C,2,0)</f>
        <v>2022</v>
      </c>
      <c r="P61" s="43" t="str">
        <f>VLOOKUP(Tabla15[[#This Row],[N° 
Evento]],'Eventos de riesgos'!B:D,3,0)</f>
        <v xml:space="preserve">Oct </v>
      </c>
      <c r="Q61" s="48">
        <f>VLOOKUP(Tabla15[[#This Row],[N° 
Evento]],'Eventos de riesgos'!B:E,4,0)</f>
        <v>44853.404861111114</v>
      </c>
      <c r="R61" s="48">
        <f>VLOOKUP(Tabla15[[#This Row],[N° 
Evento]],'Eventos de riesgos'!B:F,5,0)</f>
        <v>44853.404861111114</v>
      </c>
      <c r="S61" s="48">
        <f>VLOOKUP(Tabla15[[#This Row],[N° 
Evento]],'Eventos de riesgos'!B:G,6,0)</f>
        <v>44853.404861111114</v>
      </c>
      <c r="T61" s="62" t="str">
        <f>VLOOKUP(Tabla15[[#This Row],[N° 
Evento]],'Eventos de riesgos'!B:H,7,0)</f>
        <v>Caso
El 19 de octubre en horas de la madrugada se presentó corte de energía en la oficina de la calle 42 por fallas en el sector, esto ocasionó que el PBX no funcionara, sin servicio de internet, las plantas de energía tenían capacidad para aproximadamente 3 o 4 horas de energía para los equipos de computo; sin embargo, el daño en el sector duró más horas de lo previsto.
El área de Riesgos y Contabilidad tuvieron energía hasta las 10:30 am aproximadamente, para el el área de servicio y operaciones la capacidad no alcanzó hasta la misma hora ya que algunos equipos de computo que había dejado prendidos el día anterior absorbieron energía en la madrugada.
Acciones
Activar Plan de Continuidad de negocio. Plantas de energía en funcionamiento con capacidad para soportar operación de 3 a 4 horas
Reunión inmediata  miércoles 19 octubre 11 am - 2.30pm. El equipo directivo analiza la situación y concluye que se debe operativizar de manera adecuada los planes de continuidad desde el área de tecnología, el personal no debe dejar los equipos prendidos, el PBX debe trasladarse a un servidor en la nube para que las fallas de energía no afecten el servicio por este medio, se debe tener capacidad de solucionar y operar en la oficina cuando ocurran estas fallas sin propender siempre al envío de funcionarios a trabajar en casa, esto podrá darse sólo cuando sea estrictamente necesario.
Jefes inmediatos deben llevar la información a sus equipos de trabajo para la toma de buenas prácticas.</v>
      </c>
      <c r="U61" s="49">
        <f>VLOOKUP(Tabla15[[#This Row],[N° 
Evento]],'Eventos de riesgos'!B:I,8,0)</f>
        <v>0</v>
      </c>
      <c r="V61" s="49">
        <f>VLOOKUP(Tabla15[[#This Row],[N° 
Evento]],'Eventos de riesgos'!B:J,9,0)</f>
        <v>0</v>
      </c>
      <c r="W61" s="49">
        <f>VLOOKUP(Tabla15[[#This Row],[N° 
Evento]],'Eventos de riesgos'!B:K,10,0)</f>
        <v>0</v>
      </c>
      <c r="X61" s="44" t="str">
        <f>VLOOKUP(Tabla15[[#This Row],[N° 
Evento]],'Eventos de riesgos'!B:L,11,0)</f>
        <v>6 - Fallas Tecnologicas</v>
      </c>
      <c r="Y61" s="44" t="str">
        <f>VLOOKUP(Tabla15[[#This Row],[N° 
Evento]],'Eventos de riesgos'!B:M,12,0)</f>
        <v>61 - Sistemas</v>
      </c>
      <c r="Z61" s="44" t="str">
        <f>VLOOKUP(Tabla15[[#This Row],[N° 
Evento]],'Eventos de riesgos'!B:N,13,0)</f>
        <v>614 - Interrupción en el Suministro de un Servicio Público que Ocasiones Falla en los Sistemas</v>
      </c>
      <c r="AA61" s="44" t="str">
        <f>+VLOOKUP(Tabla15[[#This Row],[N° 
Evento]],'Eventos de riesgos'!B:AE,23,0)</f>
        <v>Interrupciones operativas por energía eléctrica</v>
      </c>
      <c r="AB61" s="43" t="str">
        <f>VLOOKUP(Tabla15[[#This Row],[N° 
Evento]],'Eventos de riesgos'!B:O,14,0)</f>
        <v>Ninguna</v>
      </c>
      <c r="AC61" s="48">
        <f>VLOOKUP(Tabla15[[#This Row],[N° 
Evento]],'Eventos de riesgos'!B:P,15,0)</f>
        <v>44865</v>
      </c>
      <c r="AD61" s="43" t="str">
        <f>VLOOKUP(Tabla15[[#This Row],[N° 
Evento]],'Eventos de riesgos'!B:Q,16,0)</f>
        <v>Ninguno</v>
      </c>
      <c r="AE61" s="43" t="str">
        <f>VLOOKUP(Tabla15[[#This Row],[N° 
Evento]],'Eventos de riesgos'!B:R,17,0)</f>
        <v>Ninguno</v>
      </c>
      <c r="AF61" s="45" t="str">
        <f>VLOOKUP(Tabla15[[#This Row],[N° 
Evento]],'Eventos de riesgos'!B:V,21,0)</f>
        <v>Aprobado</v>
      </c>
      <c r="AG61" s="44" t="str">
        <f>VLOOKUP(Tabla15[[#This Row],[N° 
Evento]],'Eventos de riesgos'!B:W,22,0)</f>
        <v>26/10/2022 09:43:38: Creación del evento - pendiente corrección de proceso relacionado (en mesa de ayuda AppsCloud)</v>
      </c>
    </row>
    <row r="62" spans="3:33" ht="59" customHeight="1" x14ac:dyDescent="0.55000000000000004">
      <c r="C62" s="43" t="str">
        <f>+Tabla15[[#This Row],[N° 
Evento]]&amp;"-"&amp;Tabla15[[#This Row],[N° Tarea]]</f>
        <v>28-3</v>
      </c>
      <c r="D62" s="43">
        <v>28</v>
      </c>
      <c r="E62" s="43">
        <v>3</v>
      </c>
      <c r="F62" s="44" t="s">
        <v>293</v>
      </c>
      <c r="G62" s="44" t="s">
        <v>1019</v>
      </c>
      <c r="H62" s="44" t="s">
        <v>750</v>
      </c>
      <c r="I62" s="45" t="s">
        <v>273</v>
      </c>
      <c r="J62" s="46">
        <v>44853</v>
      </c>
      <c r="K62" s="46">
        <v>45147</v>
      </c>
      <c r="L62" s="47" t="str">
        <f>IF(Tabla15[[#This Row],[Fecha de Finalización]]&gt;0,"Cerrada","En Proceso")</f>
        <v>Cerrada</v>
      </c>
      <c r="M62" s="43">
        <f t="shared" si="1"/>
        <v>294</v>
      </c>
      <c r="N62" s="44" t="s">
        <v>294</v>
      </c>
      <c r="O62" s="43">
        <f>VLOOKUP(Tabla15[[#This Row],[N° 
Evento]],'Eventos de riesgos'!B:C,2,0)</f>
        <v>2022</v>
      </c>
      <c r="P62" s="43" t="str">
        <f>VLOOKUP(Tabla15[[#This Row],[N° 
Evento]],'Eventos de riesgos'!B:D,3,0)</f>
        <v xml:space="preserve">Oct </v>
      </c>
      <c r="Q62" s="48">
        <f>VLOOKUP(Tabla15[[#This Row],[N° 
Evento]],'Eventos de riesgos'!B:E,4,0)</f>
        <v>44853.404861111114</v>
      </c>
      <c r="R62" s="48">
        <f>VLOOKUP(Tabla15[[#This Row],[N° 
Evento]],'Eventos de riesgos'!B:F,5,0)</f>
        <v>44853.404861111114</v>
      </c>
      <c r="S62" s="48">
        <f>VLOOKUP(Tabla15[[#This Row],[N° 
Evento]],'Eventos de riesgos'!B:G,6,0)</f>
        <v>44853.404861111114</v>
      </c>
      <c r="T62" s="62" t="str">
        <f>VLOOKUP(Tabla15[[#This Row],[N° 
Evento]],'Eventos de riesgos'!B:H,7,0)</f>
        <v>Caso
El 19 de octubre en horas de la madrugada se presentó corte de energía en la oficina de la calle 42 por fallas en el sector, esto ocasionó que el PBX no funcionara, sin servicio de internet, las plantas de energía tenían capacidad para aproximadamente 3 o 4 horas de energía para los equipos de computo; sin embargo, el daño en el sector duró más horas de lo previsto.
El área de Riesgos y Contabilidad tuvieron energía hasta las 10:30 am aproximadamente, para el el área de servicio y operaciones la capacidad no alcanzó hasta la misma hora ya que algunos equipos de computo que había dejado prendidos el día anterior absorbieron energía en la madrugada.
Acciones
Activar Plan de Continuidad de negocio. Plantas de energía en funcionamiento con capacidad para soportar operación de 3 a 4 horas
Reunión inmediata  miércoles 19 octubre 11 am - 2.30pm. El equipo directivo analiza la situación y concluye que se debe operativizar de manera adecuada los planes de continuidad desde el área de tecnología, el personal no debe dejar los equipos prendidos, el PBX debe trasladarse a un servidor en la nube para que las fallas de energía no afecten el servicio por este medio, se debe tener capacidad de solucionar y operar en la oficina cuando ocurran estas fallas sin propender siempre al envío de funcionarios a trabajar en casa, esto podrá darse sólo cuando sea estrictamente necesario.
Jefes inmediatos deben llevar la información a sus equipos de trabajo para la toma de buenas prácticas.</v>
      </c>
      <c r="U62" s="49">
        <f>VLOOKUP(Tabla15[[#This Row],[N° 
Evento]],'Eventos de riesgos'!B:I,8,0)</f>
        <v>0</v>
      </c>
      <c r="V62" s="49">
        <f>VLOOKUP(Tabla15[[#This Row],[N° 
Evento]],'Eventos de riesgos'!B:J,9,0)</f>
        <v>0</v>
      </c>
      <c r="W62" s="49">
        <f>VLOOKUP(Tabla15[[#This Row],[N° 
Evento]],'Eventos de riesgos'!B:K,10,0)</f>
        <v>0</v>
      </c>
      <c r="X62" s="44" t="str">
        <f>VLOOKUP(Tabla15[[#This Row],[N° 
Evento]],'Eventos de riesgos'!B:L,11,0)</f>
        <v>6 - Fallas Tecnologicas</v>
      </c>
      <c r="Y62" s="44" t="str">
        <f>VLOOKUP(Tabla15[[#This Row],[N° 
Evento]],'Eventos de riesgos'!B:M,12,0)</f>
        <v>61 - Sistemas</v>
      </c>
      <c r="Z62" s="44" t="str">
        <f>VLOOKUP(Tabla15[[#This Row],[N° 
Evento]],'Eventos de riesgos'!B:N,13,0)</f>
        <v>614 - Interrupción en el Suministro de un Servicio Público que Ocasiones Falla en los Sistemas</v>
      </c>
      <c r="AA62" s="44" t="str">
        <f>+VLOOKUP(Tabla15[[#This Row],[N° 
Evento]],'Eventos de riesgos'!B:AE,23,0)</f>
        <v>Interrupciones operativas por energía eléctrica</v>
      </c>
      <c r="AB62" s="43" t="str">
        <f>VLOOKUP(Tabla15[[#This Row],[N° 
Evento]],'Eventos de riesgos'!B:O,14,0)</f>
        <v>Ninguna</v>
      </c>
      <c r="AC62" s="48">
        <f>VLOOKUP(Tabla15[[#This Row],[N° 
Evento]],'Eventos de riesgos'!B:P,15,0)</f>
        <v>44865</v>
      </c>
      <c r="AD62" s="43" t="str">
        <f>VLOOKUP(Tabla15[[#This Row],[N° 
Evento]],'Eventos de riesgos'!B:Q,16,0)</f>
        <v>Ninguno</v>
      </c>
      <c r="AE62" s="43" t="str">
        <f>VLOOKUP(Tabla15[[#This Row],[N° 
Evento]],'Eventos de riesgos'!B:R,17,0)</f>
        <v>Ninguno</v>
      </c>
      <c r="AF62" s="45" t="str">
        <f>VLOOKUP(Tabla15[[#This Row],[N° 
Evento]],'Eventos de riesgos'!B:V,21,0)</f>
        <v>Aprobado</v>
      </c>
      <c r="AG62" s="44" t="str">
        <f>VLOOKUP(Tabla15[[#This Row],[N° 
Evento]],'Eventos de riesgos'!B:W,22,0)</f>
        <v>26/10/2022 09:43:38: Creación del evento - pendiente corrección de proceso relacionado (en mesa de ayuda AppsCloud)</v>
      </c>
    </row>
    <row r="63" spans="3:33" ht="59" customHeight="1" x14ac:dyDescent="0.55000000000000004">
      <c r="C63" s="43" t="str">
        <f>+Tabla15[[#This Row],[N° 
Evento]]&amp;"-"&amp;Tabla15[[#This Row],[N° Tarea]]</f>
        <v>29-1</v>
      </c>
      <c r="D63" s="43">
        <v>29</v>
      </c>
      <c r="E63" s="43">
        <v>1</v>
      </c>
      <c r="F63" s="44" t="s">
        <v>295</v>
      </c>
      <c r="G63" s="44" t="s">
        <v>1019</v>
      </c>
      <c r="H63" s="44" t="s">
        <v>224</v>
      </c>
      <c r="I63" s="45" t="s">
        <v>269</v>
      </c>
      <c r="J63" s="46">
        <v>44859</v>
      </c>
      <c r="K63" s="46">
        <v>44859</v>
      </c>
      <c r="L63" s="47" t="str">
        <f>IF(Tabla15[[#This Row],[Fecha de Finalización]]&gt;0,"Cerrada","En Proceso")</f>
        <v>Cerrada</v>
      </c>
      <c r="M63" s="43">
        <f t="shared" si="1"/>
        <v>0</v>
      </c>
      <c r="N63" s="44" t="s">
        <v>247</v>
      </c>
      <c r="O63" s="43">
        <f>VLOOKUP(Tabla15[[#This Row],[N° 
Evento]],'Eventos de riesgos'!B:C,2,0)</f>
        <v>2022</v>
      </c>
      <c r="P63" s="43" t="str">
        <f>VLOOKUP(Tabla15[[#This Row],[N° 
Evento]],'Eventos de riesgos'!B:D,3,0)</f>
        <v xml:space="preserve">Oct </v>
      </c>
      <c r="Q63" s="48">
        <f>VLOOKUP(Tabla15[[#This Row],[N° 
Evento]],'Eventos de riesgos'!B:E,4,0)</f>
        <v>44859.356944444444</v>
      </c>
      <c r="R63" s="48">
        <f>VLOOKUP(Tabla15[[#This Row],[N° 
Evento]],'Eventos de riesgos'!B:F,5,0)</f>
        <v>44859.356944444444</v>
      </c>
      <c r="S63" s="48">
        <f>VLOOKUP(Tabla15[[#This Row],[N° 
Evento]],'Eventos de riesgos'!B:G,6,0)</f>
        <v>44859.356944444444</v>
      </c>
      <c r="T63" s="62" t="str">
        <f>VLOOKUP(Tabla15[[#This Row],[N° 
Evento]],'Eventos de riesgos'!B:H,7,0)</f>
        <v xml:space="preserve">Caso
El 25 de Octubre 2022 se envió mensajes masivos de cobro de cartera a los asociados de manera errónea, fue enviado a la totalidad de la base social incluyendo asociados que se encontraban al día con sus obligaciones. Esto generó molestias y quejas por parte de los asociados, las acciones tomadas de manera inmediata fue enviar nuevamente un mensaje indicando el error humano.
(tabla)
Las oportunidades de mejora están orientadas al autocontrol, revisar adecuadamente la segmentación de las bases de datos que se van a cargar a las plataformas para envío de mensajería.
Costo de cada mensaje: 5,702,270.17 valor de un paquete de 1000,100 mensajes (costo estimado $5,70) valor tomado de factura Masivian Radicado 20228000046052.
Precio pérdida estimado:  $ 24.380,47 de 4276 mensajes.
Acciones
Reenviar mensaje de texto inmediatamente  a los asociados aclarando el error y solicitando disculpas (Jefe de Comunicaciones)
</v>
      </c>
      <c r="U63" s="49">
        <f>VLOOKUP(Tabla15[[#This Row],[N° 
Evento]],'Eventos de riesgos'!B:I,8,0)</f>
        <v>24380</v>
      </c>
      <c r="V63" s="49">
        <f>VLOOKUP(Tabla15[[#This Row],[N° 
Evento]],'Eventos de riesgos'!B:J,9,0)</f>
        <v>0</v>
      </c>
      <c r="W63" s="49">
        <f>VLOOKUP(Tabla15[[#This Row],[N° 
Evento]],'Eventos de riesgos'!B:K,10,0)</f>
        <v>0</v>
      </c>
      <c r="X63" s="44" t="str">
        <f>VLOOKUP(Tabla15[[#This Row],[N° 
Evento]],'Eventos de riesgos'!B:L,11,0)</f>
        <v>7 - Ejecución y Administración de Procesos</v>
      </c>
      <c r="Y63" s="44" t="str">
        <f>VLOOKUP(Tabla15[[#This Row],[N° 
Evento]],'Eventos de riesgos'!B:M,12,0)</f>
        <v>71 - Recepción, Ejecución y Mantenimiento de Operaciones</v>
      </c>
      <c r="Z63" s="44" t="str">
        <f>VLOOKUP(Tabla15[[#This Row],[N° 
Evento]],'Eventos de riesgos'!B:N,13,0)</f>
        <v>717 - Problema en el Mantenimiento de Datos de Referencia</v>
      </c>
      <c r="AA63" s="44" t="str">
        <f>+VLOOKUP(Tabla15[[#This Row],[N° 
Evento]],'Eventos de riesgos'!B:AE,23,0)</f>
        <v>Error mensajes masivos</v>
      </c>
      <c r="AB63" s="43" t="str">
        <f>VLOOKUP(Tabla15[[#This Row],[N° 
Evento]],'Eventos de riesgos'!B:O,14,0)</f>
        <v>Ninguna</v>
      </c>
      <c r="AC63" s="48">
        <f>VLOOKUP(Tabla15[[#This Row],[N° 
Evento]],'Eventos de riesgos'!B:P,15,0)</f>
        <v>44865</v>
      </c>
      <c r="AD63" s="43" t="str">
        <f>VLOOKUP(Tabla15[[#This Row],[N° 
Evento]],'Eventos de riesgos'!B:Q,16,0)</f>
        <v>Ninguno</v>
      </c>
      <c r="AE63" s="43" t="str">
        <f>VLOOKUP(Tabla15[[#This Row],[N° 
Evento]],'Eventos de riesgos'!B:R,17,0)</f>
        <v>Mensajería de texto (SMS)</v>
      </c>
      <c r="AF63" s="45" t="str">
        <f>VLOOKUP(Tabla15[[#This Row],[N° 
Evento]],'Eventos de riesgos'!B:V,21,0)</f>
        <v>Aprobado</v>
      </c>
      <c r="AG63" s="44" t="str">
        <f>VLOOKUP(Tabla15[[#This Row],[N° 
Evento]],'Eventos de riesgos'!B:W,22,0)</f>
        <v>27/10/2022 09:13:09: Pendiente corregir proceso
27/10/2022 09:22:55: Se agrega propuesta de acción de mejora
08/11/2022 15:45:10: Se agrega valor estimado de la pérdida</v>
      </c>
    </row>
    <row r="64" spans="3:33" ht="59" customHeight="1" x14ac:dyDescent="0.55000000000000004">
      <c r="C64" s="43" t="str">
        <f>+Tabla15[[#This Row],[N° 
Evento]]&amp;"-"&amp;Tabla15[[#This Row],[N° Tarea]]</f>
        <v>30-1</v>
      </c>
      <c r="D64" s="43">
        <v>30</v>
      </c>
      <c r="E64" s="43">
        <v>1</v>
      </c>
      <c r="F64" s="44" t="s">
        <v>282</v>
      </c>
      <c r="G64" s="44" t="s">
        <v>1019</v>
      </c>
      <c r="H64" s="44" t="s">
        <v>215</v>
      </c>
      <c r="I64" s="45" t="s">
        <v>91</v>
      </c>
      <c r="J64" s="46">
        <v>44861</v>
      </c>
      <c r="K64" s="46">
        <v>44861</v>
      </c>
      <c r="L64" s="47" t="str">
        <f>IF(Tabla15[[#This Row],[Fecha de Finalización]]&gt;0,"Cerrada","En Proceso")</f>
        <v>Cerrada</v>
      </c>
      <c r="M64" s="43">
        <f t="shared" si="1"/>
        <v>0</v>
      </c>
      <c r="N64" s="44" t="s">
        <v>247</v>
      </c>
      <c r="O64" s="43">
        <f>VLOOKUP(Tabla15[[#This Row],[N° 
Evento]],'Eventos de riesgos'!B:C,2,0)</f>
        <v>2022</v>
      </c>
      <c r="P64" s="43" t="str">
        <f>VLOOKUP(Tabla15[[#This Row],[N° 
Evento]],'Eventos de riesgos'!B:D,3,0)</f>
        <v xml:space="preserve">Oct </v>
      </c>
      <c r="Q64" s="48">
        <f>VLOOKUP(Tabla15[[#This Row],[N° 
Evento]],'Eventos de riesgos'!B:E,4,0)</f>
        <v>44861.479861111111</v>
      </c>
      <c r="R64" s="48">
        <f>VLOOKUP(Tabla15[[#This Row],[N° 
Evento]],'Eventos de riesgos'!B:F,5,0)</f>
        <v>44861.479861111111</v>
      </c>
      <c r="S64" s="48">
        <f>VLOOKUP(Tabla15[[#This Row],[N° 
Evento]],'Eventos de riesgos'!B:G,6,0)</f>
        <v>44861.479861111111</v>
      </c>
      <c r="T64" s="62" t="str">
        <f>VLOOKUP(Tabla15[[#This Row],[N° 
Evento]],'Eventos de riesgos'!B:H,7,0)</f>
        <v xml:space="preserve">Caso
Los asociados manifiestan que no pueden hacer pagos mediante la Cooperativa Digital porque no está en funcionamiento, no permite ingresar. Esta falla es escalada a Wog mediante la Jefe de Operaciones Nataly Malagón.
(foto)
Wog se encuentra en proceso de validación - pendiente cierre de la novedadSe activa el servicio nuevamente
(foto)
Acciones
Reportar incidencia a Wog sobre las fallas presentadas en la Cooperativa Digital (Jefe de Operaciones)
Seguimiento a la incidencia hasta comprobar que funcione correctamente la Cooperativa Digital (Jefe de Operaciones)
</v>
      </c>
      <c r="U64" s="49">
        <f>VLOOKUP(Tabla15[[#This Row],[N° 
Evento]],'Eventos de riesgos'!B:I,8,0)</f>
        <v>0</v>
      </c>
      <c r="V64" s="49">
        <f>VLOOKUP(Tabla15[[#This Row],[N° 
Evento]],'Eventos de riesgos'!B:J,9,0)</f>
        <v>0</v>
      </c>
      <c r="W64" s="49">
        <f>VLOOKUP(Tabla15[[#This Row],[N° 
Evento]],'Eventos de riesgos'!B:K,10,0)</f>
        <v>0</v>
      </c>
      <c r="X64" s="44" t="str">
        <f>VLOOKUP(Tabla15[[#This Row],[N° 
Evento]],'Eventos de riesgos'!B:L,11,0)</f>
        <v>6 - Fallas Tecnologicas</v>
      </c>
      <c r="Y64" s="44" t="str">
        <f>VLOOKUP(Tabla15[[#This Row],[N° 
Evento]],'Eventos de riesgos'!B:M,12,0)</f>
        <v>61 - Sistemas</v>
      </c>
      <c r="Z64" s="44" t="str">
        <f>VLOOKUP(Tabla15[[#This Row],[N° 
Evento]],'Eventos de riesgos'!B:N,13,0)</f>
        <v>611 - Pérdida por Problemas en Software</v>
      </c>
      <c r="AA64" s="44" t="str">
        <f>+VLOOKUP(Tabla15[[#This Row],[N° 
Evento]],'Eventos de riesgos'!B:AE,23,0)</f>
        <v>Fallas Cooperativa Digital</v>
      </c>
      <c r="AB64" s="43" t="str">
        <f>VLOOKUP(Tabla15[[#This Row],[N° 
Evento]],'Eventos de riesgos'!B:O,14,0)</f>
        <v>Ninguna</v>
      </c>
      <c r="AC64" s="48">
        <f>VLOOKUP(Tabla15[[#This Row],[N° 
Evento]],'Eventos de riesgos'!B:P,15,0)</f>
        <v>44865</v>
      </c>
      <c r="AD64" s="43" t="str">
        <f>VLOOKUP(Tabla15[[#This Row],[N° 
Evento]],'Eventos de riesgos'!B:Q,16,0)</f>
        <v>Varios tipos de crédito</v>
      </c>
      <c r="AE64" s="43" t="str">
        <f>VLOOKUP(Tabla15[[#This Row],[N° 
Evento]],'Eventos de riesgos'!B:R,17,0)</f>
        <v>Cooperativa Digital</v>
      </c>
      <c r="AF64" s="45" t="str">
        <f>VLOOKUP(Tabla15[[#This Row],[N° 
Evento]],'Eventos de riesgos'!B:V,21,0)</f>
        <v>Aprobado</v>
      </c>
      <c r="AG64" s="44" t="str">
        <f>VLOOKUP(Tabla15[[#This Row],[N° 
Evento]],'Eventos de riesgos'!B:W,22,0)</f>
        <v>27/10/2022 11:32:36: Pendiente cambio de proceso afectado por configuración del sistema
27/10/2022 11:36:14: Cargue de seguimiento WOG
27/10/2022 11:53:27: Cierre de la falla operativa
27/10/2022 11:56:07: Cambio de canal afectado a Cooperativa Digital</v>
      </c>
    </row>
    <row r="65" spans="3:33" ht="59" customHeight="1" x14ac:dyDescent="0.55000000000000004">
      <c r="C65" s="43" t="str">
        <f>+Tabla15[[#This Row],[N° 
Evento]]&amp;"-"&amp;Tabla15[[#This Row],[N° Tarea]]</f>
        <v>30-2</v>
      </c>
      <c r="D65" s="43">
        <v>30</v>
      </c>
      <c r="E65" s="43">
        <v>2</v>
      </c>
      <c r="F65" s="44" t="s">
        <v>283</v>
      </c>
      <c r="G65" s="44" t="s">
        <v>1019</v>
      </c>
      <c r="H65" s="44" t="s">
        <v>215</v>
      </c>
      <c r="I65" s="45" t="s">
        <v>91</v>
      </c>
      <c r="J65" s="46">
        <v>44861</v>
      </c>
      <c r="K65" s="46">
        <v>44861</v>
      </c>
      <c r="L65" s="47" t="str">
        <f>IF(Tabla15[[#This Row],[Fecha de Finalización]]&gt;0,"Cerrada","En Proceso")</f>
        <v>Cerrada</v>
      </c>
      <c r="M65" s="43">
        <f t="shared" si="1"/>
        <v>0</v>
      </c>
      <c r="N65" s="44" t="s">
        <v>247</v>
      </c>
      <c r="O65" s="43">
        <f>VLOOKUP(Tabla15[[#This Row],[N° 
Evento]],'Eventos de riesgos'!B:C,2,0)</f>
        <v>2022</v>
      </c>
      <c r="P65" s="43" t="str">
        <f>VLOOKUP(Tabla15[[#This Row],[N° 
Evento]],'Eventos de riesgos'!B:D,3,0)</f>
        <v xml:space="preserve">Oct </v>
      </c>
      <c r="Q65" s="48">
        <f>VLOOKUP(Tabla15[[#This Row],[N° 
Evento]],'Eventos de riesgos'!B:E,4,0)</f>
        <v>44861.479861111111</v>
      </c>
      <c r="R65" s="48">
        <f>VLOOKUP(Tabla15[[#This Row],[N° 
Evento]],'Eventos de riesgos'!B:F,5,0)</f>
        <v>44861.479861111111</v>
      </c>
      <c r="S65" s="48">
        <f>VLOOKUP(Tabla15[[#This Row],[N° 
Evento]],'Eventos de riesgos'!B:G,6,0)</f>
        <v>44861.479861111111</v>
      </c>
      <c r="T65" s="62" t="str">
        <f>VLOOKUP(Tabla15[[#This Row],[N° 
Evento]],'Eventos de riesgos'!B:H,7,0)</f>
        <v xml:space="preserve">Caso
Los asociados manifiestan que no pueden hacer pagos mediante la Cooperativa Digital porque no está en funcionamiento, no permite ingresar. Esta falla es escalada a Wog mediante la Jefe de Operaciones Nataly Malagón.
(foto)
Wog se encuentra en proceso de validación - pendiente cierre de la novedadSe activa el servicio nuevamente
(foto)
Acciones
Reportar incidencia a Wog sobre las fallas presentadas en la Cooperativa Digital (Jefe de Operaciones)
Seguimiento a la incidencia hasta comprobar que funcione correctamente la Cooperativa Digital (Jefe de Operaciones)
</v>
      </c>
      <c r="U65" s="49">
        <f>VLOOKUP(Tabla15[[#This Row],[N° 
Evento]],'Eventos de riesgos'!B:I,8,0)</f>
        <v>0</v>
      </c>
      <c r="V65" s="49">
        <f>VLOOKUP(Tabla15[[#This Row],[N° 
Evento]],'Eventos de riesgos'!B:J,9,0)</f>
        <v>0</v>
      </c>
      <c r="W65" s="49">
        <f>VLOOKUP(Tabla15[[#This Row],[N° 
Evento]],'Eventos de riesgos'!B:K,10,0)</f>
        <v>0</v>
      </c>
      <c r="X65" s="44" t="str">
        <f>VLOOKUP(Tabla15[[#This Row],[N° 
Evento]],'Eventos de riesgos'!B:L,11,0)</f>
        <v>6 - Fallas Tecnologicas</v>
      </c>
      <c r="Y65" s="44" t="str">
        <f>VLOOKUP(Tabla15[[#This Row],[N° 
Evento]],'Eventos de riesgos'!B:M,12,0)</f>
        <v>61 - Sistemas</v>
      </c>
      <c r="Z65" s="44" t="str">
        <f>VLOOKUP(Tabla15[[#This Row],[N° 
Evento]],'Eventos de riesgos'!B:N,13,0)</f>
        <v>611 - Pérdida por Problemas en Software</v>
      </c>
      <c r="AA65" s="44" t="str">
        <f>+VLOOKUP(Tabla15[[#This Row],[N° 
Evento]],'Eventos de riesgos'!B:AE,23,0)</f>
        <v>Fallas Cooperativa Digital</v>
      </c>
      <c r="AB65" s="43" t="str">
        <f>VLOOKUP(Tabla15[[#This Row],[N° 
Evento]],'Eventos de riesgos'!B:O,14,0)</f>
        <v>Ninguna</v>
      </c>
      <c r="AC65" s="48">
        <f>VLOOKUP(Tabla15[[#This Row],[N° 
Evento]],'Eventos de riesgos'!B:P,15,0)</f>
        <v>44865</v>
      </c>
      <c r="AD65" s="43" t="str">
        <f>VLOOKUP(Tabla15[[#This Row],[N° 
Evento]],'Eventos de riesgos'!B:Q,16,0)</f>
        <v>Varios tipos de crédito</v>
      </c>
      <c r="AE65" s="43" t="str">
        <f>VLOOKUP(Tabla15[[#This Row],[N° 
Evento]],'Eventos de riesgos'!B:R,17,0)</f>
        <v>Cooperativa Digital</v>
      </c>
      <c r="AF65" s="45" t="str">
        <f>VLOOKUP(Tabla15[[#This Row],[N° 
Evento]],'Eventos de riesgos'!B:V,21,0)</f>
        <v>Aprobado</v>
      </c>
      <c r="AG65" s="44" t="str">
        <f>VLOOKUP(Tabla15[[#This Row],[N° 
Evento]],'Eventos de riesgos'!B:W,22,0)</f>
        <v>27/10/2022 11:32:36: Pendiente cambio de proceso afectado por configuración del sistema
27/10/2022 11:36:14: Cargue de seguimiento WOG
27/10/2022 11:53:27: Cierre de la falla operativa
27/10/2022 11:56:07: Cambio de canal afectado a Cooperativa Digital</v>
      </c>
    </row>
    <row r="66" spans="3:33" ht="59" customHeight="1" x14ac:dyDescent="0.55000000000000004">
      <c r="C66" s="43" t="str">
        <f>+Tabla15[[#This Row],[N° 
Evento]]&amp;"-"&amp;Tabla15[[#This Row],[N° Tarea]]</f>
        <v>31-1</v>
      </c>
      <c r="D66" s="43">
        <v>31</v>
      </c>
      <c r="E66" s="43">
        <v>1</v>
      </c>
      <c r="F66" s="44" t="s">
        <v>296</v>
      </c>
      <c r="G66" s="44" t="s">
        <v>1019</v>
      </c>
      <c r="H66" s="44" t="s">
        <v>233</v>
      </c>
      <c r="I66" s="45" t="s">
        <v>240</v>
      </c>
      <c r="J66" s="46">
        <v>44893</v>
      </c>
      <c r="K66" s="46">
        <v>44895</v>
      </c>
      <c r="L66" s="47" t="str">
        <f>IF(Tabla15[[#This Row],[Fecha de Finalización]]&gt;0,"Cerrada","En Proceso")</f>
        <v>Cerrada</v>
      </c>
      <c r="M66" s="43">
        <f t="shared" si="1"/>
        <v>2</v>
      </c>
      <c r="N66" s="44" t="s">
        <v>247</v>
      </c>
      <c r="O66" s="43">
        <f>VLOOKUP(Tabla15[[#This Row],[N° 
Evento]],'Eventos de riesgos'!B:C,2,0)</f>
        <v>2022</v>
      </c>
      <c r="P66" s="43" t="str">
        <f>VLOOKUP(Tabla15[[#This Row],[N° 
Evento]],'Eventos de riesgos'!B:D,3,0)</f>
        <v>Nov</v>
      </c>
      <c r="Q66" s="48">
        <f>VLOOKUP(Tabla15[[#This Row],[N° 
Evento]],'Eventos de riesgos'!B:E,4,0)</f>
        <v>44893.53402777778</v>
      </c>
      <c r="R66" s="48">
        <f>VLOOKUP(Tabla15[[#This Row],[N° 
Evento]],'Eventos de riesgos'!B:F,5,0)</f>
        <v>44893.53402777778</v>
      </c>
      <c r="S66" s="48">
        <f>VLOOKUP(Tabla15[[#This Row],[N° 
Evento]],'Eventos de riesgos'!B:G,6,0)</f>
        <v>44895.53402777778</v>
      </c>
      <c r="T66" s="62" t="str">
        <f>VLOOKUP(Tabla15[[#This Row],[N° 
Evento]],'Eventos de riesgos'!B:H,7,0)</f>
        <v>Caso
Se recibió el retiro del asociado Helena Castro de Caicedo con CC 28.505.906 a razón del fallecimiento 10 de septiembre de 2022, cuya reclamación a la aseguradora fue aprobada a Febor el día 25 de noviembre, en el momento que se estaban realizando las validaciones correspondientes se evidencia que el día 28 de noviembre de 2022 se realizo un retiro de la cuenta del ahorro voluntario por valor de $1.143.000 a través de la cooperativa digital a la cuenta de Carmen Analida Caicedo Castro quien se encontraba inscrita como tercero de asociado fallecido. Por lo cual se evidencia que hay una suplantación de identidad y se conocían las credenciales de ingreso a la cooperativa digital con las cuales se realizo el fraude al asociado Q.E.P.D. 
Acciones
Trámite jurídico, contacto con los familiares titulares (Jefe Jurídico)
Modificación de procedimiento de retiro de asociados por fallecimiento,  para analizar bloqueo de credenciales de asociados fallecidos para evitar transferencias de terceros por medio de la Cooperativa Digital.(Jefe de Operaciones) </v>
      </c>
      <c r="U66" s="49">
        <f>VLOOKUP(Tabla15[[#This Row],[N° 
Evento]],'Eventos de riesgos'!B:I,8,0)</f>
        <v>1143000</v>
      </c>
      <c r="V66" s="49">
        <f>VLOOKUP(Tabla15[[#This Row],[N° 
Evento]],'Eventos de riesgos'!B:J,9,0)</f>
        <v>0</v>
      </c>
      <c r="W66" s="49">
        <f>VLOOKUP(Tabla15[[#This Row],[N° 
Evento]],'Eventos de riesgos'!B:K,10,0)</f>
        <v>0</v>
      </c>
      <c r="X66" s="44" t="str">
        <f>VLOOKUP(Tabla15[[#This Row],[N° 
Evento]],'Eventos de riesgos'!B:L,11,0)</f>
        <v>1 - Fraude Interno</v>
      </c>
      <c r="Y66" s="44" t="str">
        <f>VLOOKUP(Tabla15[[#This Row],[N° 
Evento]],'Eventos de riesgos'!B:M,12,0)</f>
        <v>11 - Actividades No Autorizadas</v>
      </c>
      <c r="Z66" s="44" t="str">
        <f>VLOOKUP(Tabla15[[#This Row],[N° 
Evento]],'Eventos de riesgos'!B:N,13,0)</f>
        <v>111 - Operaciones No Reveladas Intencionalmente</v>
      </c>
      <c r="AA66" s="44" t="str">
        <f>+VLOOKUP(Tabla15[[#This Row],[N° 
Evento]],'Eventos de riesgos'!B:AE,23,0)</f>
        <v>Retiro de ahorro de asociado fallecido</v>
      </c>
      <c r="AB66" s="43" t="str">
        <f>VLOOKUP(Tabla15[[#This Row],[N° 
Evento]],'Eventos de riesgos'!B:O,14,0)</f>
        <v>Ninguna</v>
      </c>
      <c r="AC66" s="48">
        <f>VLOOKUP(Tabla15[[#This Row],[N° 
Evento]],'Eventos de riesgos'!B:P,15,0)</f>
        <v>44895</v>
      </c>
      <c r="AD66" s="43" t="str">
        <f>VLOOKUP(Tabla15[[#This Row],[N° 
Evento]],'Eventos de riesgos'!B:Q,16,0)</f>
        <v>Ahorros voluntarios</v>
      </c>
      <c r="AE66" s="43" t="str">
        <f>VLOOKUP(Tabla15[[#This Row],[N° 
Evento]],'Eventos de riesgos'!B:R,17,0)</f>
        <v>Cooperativa Digital</v>
      </c>
      <c r="AF66" s="45" t="str">
        <f>VLOOKUP(Tabla15[[#This Row],[N° 
Evento]],'Eventos de riesgos'!B:V,21,0)</f>
        <v>Aprobado</v>
      </c>
      <c r="AG66" s="44">
        <f>VLOOKUP(Tabla15[[#This Row],[N° 
Evento]],'Eventos de riesgos'!B:W,22,0)</f>
        <v>0</v>
      </c>
    </row>
    <row r="67" spans="3:33" ht="59" customHeight="1" x14ac:dyDescent="0.55000000000000004">
      <c r="C67" s="43" t="str">
        <f>+Tabla15[[#This Row],[N° 
Evento]]&amp;"-"&amp;Tabla15[[#This Row],[N° Tarea]]</f>
        <v>31-2</v>
      </c>
      <c r="D67" s="43">
        <v>31</v>
      </c>
      <c r="E67" s="43">
        <v>2</v>
      </c>
      <c r="F67" s="44" t="s">
        <v>297</v>
      </c>
      <c r="G67" s="44" t="s">
        <v>1019</v>
      </c>
      <c r="H67" s="44" t="s">
        <v>215</v>
      </c>
      <c r="I67" s="45" t="s">
        <v>91</v>
      </c>
      <c r="J67" s="46">
        <v>44893</v>
      </c>
      <c r="K67" s="46">
        <v>45040</v>
      </c>
      <c r="L67" s="47" t="str">
        <f>IF(Tabla15[[#This Row],[Fecha de Finalización]]&gt;0,"Cerrada","En Proceso")</f>
        <v>Cerrada</v>
      </c>
      <c r="M67" s="43">
        <f t="shared" si="1"/>
        <v>147</v>
      </c>
      <c r="N67" s="44" t="s">
        <v>298</v>
      </c>
      <c r="O67" s="43">
        <f>VLOOKUP(Tabla15[[#This Row],[N° 
Evento]],'Eventos de riesgos'!B:C,2,0)</f>
        <v>2022</v>
      </c>
      <c r="P67" s="43" t="str">
        <f>VLOOKUP(Tabla15[[#This Row],[N° 
Evento]],'Eventos de riesgos'!B:D,3,0)</f>
        <v>Nov</v>
      </c>
      <c r="Q67" s="48">
        <f>VLOOKUP(Tabla15[[#This Row],[N° 
Evento]],'Eventos de riesgos'!B:E,4,0)</f>
        <v>44893.53402777778</v>
      </c>
      <c r="R67" s="48">
        <f>VLOOKUP(Tabla15[[#This Row],[N° 
Evento]],'Eventos de riesgos'!B:F,5,0)</f>
        <v>44893.53402777778</v>
      </c>
      <c r="S67" s="48">
        <f>VLOOKUP(Tabla15[[#This Row],[N° 
Evento]],'Eventos de riesgos'!B:G,6,0)</f>
        <v>44895.53402777778</v>
      </c>
      <c r="T67" s="62" t="str">
        <f>VLOOKUP(Tabla15[[#This Row],[N° 
Evento]],'Eventos de riesgos'!B:H,7,0)</f>
        <v>Caso
Se recibió el retiro del asociado Helena Castro de Caicedo con CC 28.505.906 a razón del fallecimiento 10 de septiembre de 2022, cuya reclamación a la aseguradora fue aprobada a Febor el día 25 de noviembre, en el momento que se estaban realizando las validaciones correspondientes se evidencia que el día 28 de noviembre de 2022 se realizo un retiro de la cuenta del ahorro voluntario por valor de $1.143.000 a través de la cooperativa digital a la cuenta de Carmen Analida Caicedo Castro quien se encontraba inscrita como tercero de asociado fallecido. Por lo cual se evidencia que hay una suplantación de identidad y se conocían las credenciales de ingreso a la cooperativa digital con las cuales se realizo el fraude al asociado Q.E.P.D. 
Acciones
Trámite jurídico, contacto con los familiares titulares (Jefe Jurídico)
Modificación de procedimiento de retiro de asociados por fallecimiento,  para analizar bloqueo de credenciales de asociados fallecidos para evitar transferencias de terceros por medio de la Cooperativa Digital.(Jefe de Operaciones) </v>
      </c>
      <c r="U67" s="49">
        <f>VLOOKUP(Tabla15[[#This Row],[N° 
Evento]],'Eventos de riesgos'!B:I,8,0)</f>
        <v>1143000</v>
      </c>
      <c r="V67" s="49">
        <f>VLOOKUP(Tabla15[[#This Row],[N° 
Evento]],'Eventos de riesgos'!B:J,9,0)</f>
        <v>0</v>
      </c>
      <c r="W67" s="49">
        <f>VLOOKUP(Tabla15[[#This Row],[N° 
Evento]],'Eventos de riesgos'!B:K,10,0)</f>
        <v>0</v>
      </c>
      <c r="X67" s="44" t="str">
        <f>VLOOKUP(Tabla15[[#This Row],[N° 
Evento]],'Eventos de riesgos'!B:L,11,0)</f>
        <v>1 - Fraude Interno</v>
      </c>
      <c r="Y67" s="44" t="str">
        <f>VLOOKUP(Tabla15[[#This Row],[N° 
Evento]],'Eventos de riesgos'!B:M,12,0)</f>
        <v>11 - Actividades No Autorizadas</v>
      </c>
      <c r="Z67" s="44" t="str">
        <f>VLOOKUP(Tabla15[[#This Row],[N° 
Evento]],'Eventos de riesgos'!B:N,13,0)</f>
        <v>111 - Operaciones No Reveladas Intencionalmente</v>
      </c>
      <c r="AA67" s="44" t="str">
        <f>+VLOOKUP(Tabla15[[#This Row],[N° 
Evento]],'Eventos de riesgos'!B:AE,23,0)</f>
        <v>Retiro de ahorro de asociado fallecido</v>
      </c>
      <c r="AB67" s="43" t="str">
        <f>VLOOKUP(Tabla15[[#This Row],[N° 
Evento]],'Eventos de riesgos'!B:O,14,0)</f>
        <v>Ninguna</v>
      </c>
      <c r="AC67" s="48">
        <f>VLOOKUP(Tabla15[[#This Row],[N° 
Evento]],'Eventos de riesgos'!B:P,15,0)</f>
        <v>44895</v>
      </c>
      <c r="AD67" s="43" t="str">
        <f>VLOOKUP(Tabla15[[#This Row],[N° 
Evento]],'Eventos de riesgos'!B:Q,16,0)</f>
        <v>Ahorros voluntarios</v>
      </c>
      <c r="AE67" s="43" t="str">
        <f>VLOOKUP(Tabla15[[#This Row],[N° 
Evento]],'Eventos de riesgos'!B:R,17,0)</f>
        <v>Cooperativa Digital</v>
      </c>
      <c r="AF67" s="45" t="str">
        <f>VLOOKUP(Tabla15[[#This Row],[N° 
Evento]],'Eventos de riesgos'!B:V,21,0)</f>
        <v>Aprobado</v>
      </c>
      <c r="AG67" s="44">
        <f>VLOOKUP(Tabla15[[#This Row],[N° 
Evento]],'Eventos de riesgos'!B:W,22,0)</f>
        <v>0</v>
      </c>
    </row>
    <row r="68" spans="3:33" ht="59" customHeight="1" x14ac:dyDescent="0.55000000000000004">
      <c r="C68" s="43" t="str">
        <f>+Tabla15[[#This Row],[N° 
Evento]]&amp;"-"&amp;Tabla15[[#This Row],[N° Tarea]]</f>
        <v>32-1</v>
      </c>
      <c r="D68" s="43">
        <v>32</v>
      </c>
      <c r="E68" s="43">
        <v>1</v>
      </c>
      <c r="F68" s="44" t="s">
        <v>299</v>
      </c>
      <c r="G68" s="44" t="s">
        <v>1019</v>
      </c>
      <c r="H68" s="44" t="s">
        <v>215</v>
      </c>
      <c r="I68" s="45" t="s">
        <v>91</v>
      </c>
      <c r="J68" s="46">
        <v>44894</v>
      </c>
      <c r="K68" s="46">
        <v>44894</v>
      </c>
      <c r="L68" s="47" t="str">
        <f>IF(Tabla15[[#This Row],[Fecha de Finalización]]&gt;0,"Cerrada","En Proceso")</f>
        <v>Cerrada</v>
      </c>
      <c r="M68" s="43">
        <f t="shared" si="1"/>
        <v>0</v>
      </c>
      <c r="N68" s="44" t="s">
        <v>247</v>
      </c>
      <c r="O68" s="43">
        <f>VLOOKUP(Tabla15[[#This Row],[N° 
Evento]],'Eventos de riesgos'!B:C,2,0)</f>
        <v>2022</v>
      </c>
      <c r="P68" s="43" t="str">
        <f>VLOOKUP(Tabla15[[#This Row],[N° 
Evento]],'Eventos de riesgos'!B:D,3,0)</f>
        <v>Nov</v>
      </c>
      <c r="Q68" s="48">
        <f>VLOOKUP(Tabla15[[#This Row],[N° 
Evento]],'Eventos de riesgos'!B:E,4,0)</f>
        <v>44893.517361111109</v>
      </c>
      <c r="R68" s="48">
        <f>VLOOKUP(Tabla15[[#This Row],[N° 
Evento]],'Eventos de riesgos'!B:F,5,0)</f>
        <v>44894.518055555556</v>
      </c>
      <c r="S68" s="48">
        <f>VLOOKUP(Tabla15[[#This Row],[N° 
Evento]],'Eventos de riesgos'!B:G,6,0)</f>
        <v>44894.518055555556</v>
      </c>
      <c r="T68" s="62" t="str">
        <f>VLOOKUP(Tabla15[[#This Row],[N° 
Evento]],'Eventos de riesgos'!B:H,7,0)</f>
        <v>Caso
El día 29 de noviembre el asociado Guillermo de comunicó a través del PBX sobre el medio día, informando que en la madrugada de ese mismo día se comunicaron de Coopcentral a confirmar si estaba realizando unas transferencias por 2 millones de pesos, donde el informó que no era él y de inmediato el banco le confirma el bloqueo de la cuenta. El banco le comenta que debe comunicarse con la cooperativa, al yo recibir la solicitud me acerque al área operativa para verificar la información y poderle brindar una respuesta al asociado el cual yo le informe que no se habían realizado las transferencias pero luego de realizar una verificación de movimientos se pudo corroborar que si se habían realizado dos retiros, le informe que monto tenía actualmente que correspondía a 800 mil pesos, efectivamente verificando Coopcentral había enviado un correo de aviso del fraude que se había evidenciado del asociado, le pregunté a Nataly jefe del área operativa que como podía manejar este caso en donde me responde que se va a reportar al banco para realizar seguimiento del caso y adicional que tocaba esperar la respuesta de ellos, luego el asociado me informo que precisamente el día de ayer (28 de noviembre) se había comunicado con una asesora de Febor para realizar el cambio de clave, le pregunte que si recordaba el nombre informando que no que le diera los nombres de mis compañeras y llegó a la conclusión de que lo atendió Laura Camila, y le realice varias preguntas sobre cómo había procedido Camila con el cambio de clave en donde me comenta que no recuerda si realizo el cambio de clave o le dejó la que ella le asignó, de igual manera le pregunte de que número se había comunicado el día anterior para poder buscar la conversación pero como se comunicó del teléfono del banco le informe que era un poco más complicado buscar dicha conversación pero que sin embargo íbamos a ponernos en la tarea de tratar de solucionar lo más pronto posible el inconveniente.
Acciones
Reconocimiento del dinero al asociado de manera inmediata para no generar mal malestar y mala imagen hacia Febor
Tramitar con la aseguradora y Coopcentral para el retorno del dinero a Febor.
El 04 de abril, la aseguradora solicitó a Febor los documentos que soportan la investigación del caso, el extracto de la cuenta de ahorros y la bitácora de movimientos, así como copia de las respuestas dadas por el Banco Cooperativo Concentrar y Visionamos. Tales documentos fueron recopilados y enviados a la aseguradora el 19 de abril bajo el radicado Siniestro Nro. 10270420 Caso OnBase 15918. A la fecha, no se ha obtenido respuesta.</v>
      </c>
      <c r="U68" s="49">
        <f>VLOOKUP(Tabla15[[#This Row],[N° 
Evento]],'Eventos de riesgos'!B:I,8,0)</f>
        <v>4000000</v>
      </c>
      <c r="V68" s="49">
        <f>VLOOKUP(Tabla15[[#This Row],[N° 
Evento]],'Eventos de riesgos'!B:J,9,0)</f>
        <v>0</v>
      </c>
      <c r="W68" s="49">
        <f>VLOOKUP(Tabla15[[#This Row],[N° 
Evento]],'Eventos de riesgos'!B:K,10,0)</f>
        <v>0</v>
      </c>
      <c r="X68" s="44" t="str">
        <f>VLOOKUP(Tabla15[[#This Row],[N° 
Evento]],'Eventos de riesgos'!B:L,11,0)</f>
        <v>2 - Fraude Externo</v>
      </c>
      <c r="Y68" s="44" t="str">
        <f>VLOOKUP(Tabla15[[#This Row],[N° 
Evento]],'Eventos de riesgos'!B:M,12,0)</f>
        <v>22 - Hurto y Fraude</v>
      </c>
      <c r="Z68" s="44" t="str">
        <f>VLOOKUP(Tabla15[[#This Row],[N° 
Evento]],'Eventos de riesgos'!B:N,13,0)</f>
        <v>221 - Robo o Hurto</v>
      </c>
      <c r="AA68" s="44" t="str">
        <f>+VLOOKUP(Tabla15[[#This Row],[N° 
Evento]],'Eventos de riesgos'!B:AE,23,0)</f>
        <v>Suplantacion de Identidad y robo a asociados</v>
      </c>
      <c r="AB68" s="43" t="str">
        <f>VLOOKUP(Tabla15[[#This Row],[N° 
Evento]],'Eventos de riesgos'!B:O,14,0)</f>
        <v>Ninguna</v>
      </c>
      <c r="AC68" s="48">
        <f>VLOOKUP(Tabla15[[#This Row],[N° 
Evento]],'Eventos de riesgos'!B:P,15,0)</f>
        <v>44895</v>
      </c>
      <c r="AD68" s="43" t="str">
        <f>VLOOKUP(Tabla15[[#This Row],[N° 
Evento]],'Eventos de riesgos'!B:Q,16,0)</f>
        <v>Ahorros voluntarios</v>
      </c>
      <c r="AE68" s="43" t="str">
        <f>VLOOKUP(Tabla15[[#This Row],[N° 
Evento]],'Eventos de riesgos'!B:R,17,0)</f>
        <v>Comunicación por PBX</v>
      </c>
      <c r="AF68" s="45" t="str">
        <f>VLOOKUP(Tabla15[[#This Row],[N° 
Evento]],'Eventos de riesgos'!B:V,21,0)</f>
        <v>Aprobado</v>
      </c>
      <c r="AG68" s="44">
        <f>VLOOKUP(Tabla15[[#This Row],[N° 
Evento]],'Eventos de riesgos'!B:W,22,0)</f>
        <v>0</v>
      </c>
    </row>
    <row r="69" spans="3:33" ht="59" customHeight="1" x14ac:dyDescent="0.55000000000000004">
      <c r="C69" s="43" t="str">
        <f>+Tabla15[[#This Row],[N° 
Evento]]&amp;"-"&amp;Tabla15[[#This Row],[N° Tarea]]</f>
        <v>32-2</v>
      </c>
      <c r="D69" s="43">
        <v>32</v>
      </c>
      <c r="E69" s="43">
        <v>2</v>
      </c>
      <c r="F69" s="44" t="s">
        <v>300</v>
      </c>
      <c r="G69" s="44" t="s">
        <v>1019</v>
      </c>
      <c r="H69" s="44" t="s">
        <v>233</v>
      </c>
      <c r="I69" s="45" t="s">
        <v>240</v>
      </c>
      <c r="J69" s="46">
        <v>44894</v>
      </c>
      <c r="K69" s="46">
        <v>45183</v>
      </c>
      <c r="L69" s="47" t="str">
        <f>IF(Tabla15[[#This Row],[Fecha de Finalización]]&gt;0,"Cerrada","En Proceso")</f>
        <v>Cerrada</v>
      </c>
      <c r="M69" s="43">
        <f t="shared" si="1"/>
        <v>289</v>
      </c>
      <c r="N69" s="44" t="s">
        <v>301</v>
      </c>
      <c r="O69" s="43">
        <f>VLOOKUP(Tabla15[[#This Row],[N° 
Evento]],'Eventos de riesgos'!B:C,2,0)</f>
        <v>2022</v>
      </c>
      <c r="P69" s="43" t="str">
        <f>VLOOKUP(Tabla15[[#This Row],[N° 
Evento]],'Eventos de riesgos'!B:D,3,0)</f>
        <v>Nov</v>
      </c>
      <c r="Q69" s="48">
        <f>VLOOKUP(Tabla15[[#This Row],[N° 
Evento]],'Eventos de riesgos'!B:E,4,0)</f>
        <v>44893.517361111109</v>
      </c>
      <c r="R69" s="48">
        <f>VLOOKUP(Tabla15[[#This Row],[N° 
Evento]],'Eventos de riesgos'!B:F,5,0)</f>
        <v>44894.518055555556</v>
      </c>
      <c r="S69" s="48">
        <f>VLOOKUP(Tabla15[[#This Row],[N° 
Evento]],'Eventos de riesgos'!B:G,6,0)</f>
        <v>44894.518055555556</v>
      </c>
      <c r="T69" s="62" t="str">
        <f>VLOOKUP(Tabla15[[#This Row],[N° 
Evento]],'Eventos de riesgos'!B:H,7,0)</f>
        <v>Caso
El día 29 de noviembre el asociado Guillermo de comunicó a través del PBX sobre el medio día, informando que en la madrugada de ese mismo día se comunicaron de Coopcentral a confirmar si estaba realizando unas transferencias por 2 millones de pesos, donde el informó que no era él y de inmediato el banco le confirma el bloqueo de la cuenta. El banco le comenta que debe comunicarse con la cooperativa, al yo recibir la solicitud me acerque al área operativa para verificar la información y poderle brindar una respuesta al asociado el cual yo le informe que no se habían realizado las transferencias pero luego de realizar una verificación de movimientos se pudo corroborar que si se habían realizado dos retiros, le informe que monto tenía actualmente que correspondía a 800 mil pesos, efectivamente verificando Coopcentral había enviado un correo de aviso del fraude que se había evidenciado del asociado, le pregunté a Nataly jefe del área operativa que como podía manejar este caso en donde me responde que se va a reportar al banco para realizar seguimiento del caso y adicional que tocaba esperar la respuesta de ellos, luego el asociado me informo que precisamente el día de ayer (28 de noviembre) se había comunicado con una asesora de Febor para realizar el cambio de clave, le pregunte que si recordaba el nombre informando que no que le diera los nombres de mis compañeras y llegó a la conclusión de que lo atendió Laura Camila, y le realice varias preguntas sobre cómo había procedido Camila con el cambio de clave en donde me comenta que no recuerda si realizo el cambio de clave o le dejó la que ella le asignó, de igual manera le pregunte de que número se había comunicado el día anterior para poder buscar la conversación pero como se comunicó del teléfono del banco le informe que era un poco más complicado buscar dicha conversación pero que sin embargo íbamos a ponernos en la tarea de tratar de solucionar lo más pronto posible el inconveniente.
Acciones
Reconocimiento del dinero al asociado de manera inmediata para no generar mal malestar y mala imagen hacia Febor
Tramitar con la aseguradora y Coopcentral para el retorno del dinero a Febor.
El 04 de abril, la aseguradora solicitó a Febor los documentos que soportan la investigación del caso, el extracto de la cuenta de ahorros y la bitácora de movimientos, así como copia de las respuestas dadas por el Banco Cooperativo Concentrar y Visionamos. Tales documentos fueron recopilados y enviados a la aseguradora el 19 de abril bajo el radicado Siniestro Nro. 10270420 Caso OnBase 15918. A la fecha, no se ha obtenido respuesta.</v>
      </c>
      <c r="U69" s="49">
        <f>VLOOKUP(Tabla15[[#This Row],[N° 
Evento]],'Eventos de riesgos'!B:I,8,0)</f>
        <v>4000000</v>
      </c>
      <c r="V69" s="49">
        <f>VLOOKUP(Tabla15[[#This Row],[N° 
Evento]],'Eventos de riesgos'!B:J,9,0)</f>
        <v>0</v>
      </c>
      <c r="W69" s="49">
        <f>VLOOKUP(Tabla15[[#This Row],[N° 
Evento]],'Eventos de riesgos'!B:K,10,0)</f>
        <v>0</v>
      </c>
      <c r="X69" s="44" t="str">
        <f>VLOOKUP(Tabla15[[#This Row],[N° 
Evento]],'Eventos de riesgos'!B:L,11,0)</f>
        <v>2 - Fraude Externo</v>
      </c>
      <c r="Y69" s="44" t="str">
        <f>VLOOKUP(Tabla15[[#This Row],[N° 
Evento]],'Eventos de riesgos'!B:M,12,0)</f>
        <v>22 - Hurto y Fraude</v>
      </c>
      <c r="Z69" s="44" t="str">
        <f>VLOOKUP(Tabla15[[#This Row],[N° 
Evento]],'Eventos de riesgos'!B:N,13,0)</f>
        <v>221 - Robo o Hurto</v>
      </c>
      <c r="AA69" s="44" t="str">
        <f>+VLOOKUP(Tabla15[[#This Row],[N° 
Evento]],'Eventos de riesgos'!B:AE,23,0)</f>
        <v>Suplantacion de Identidad y robo a asociados</v>
      </c>
      <c r="AB69" s="43" t="str">
        <f>VLOOKUP(Tabla15[[#This Row],[N° 
Evento]],'Eventos de riesgos'!B:O,14,0)</f>
        <v>Ninguna</v>
      </c>
      <c r="AC69" s="48">
        <f>VLOOKUP(Tabla15[[#This Row],[N° 
Evento]],'Eventos de riesgos'!B:P,15,0)</f>
        <v>44895</v>
      </c>
      <c r="AD69" s="43" t="str">
        <f>VLOOKUP(Tabla15[[#This Row],[N° 
Evento]],'Eventos de riesgos'!B:Q,16,0)</f>
        <v>Ahorros voluntarios</v>
      </c>
      <c r="AE69" s="43" t="str">
        <f>VLOOKUP(Tabla15[[#This Row],[N° 
Evento]],'Eventos de riesgos'!B:R,17,0)</f>
        <v>Comunicación por PBX</v>
      </c>
      <c r="AF69" s="45" t="str">
        <f>VLOOKUP(Tabla15[[#This Row],[N° 
Evento]],'Eventos de riesgos'!B:V,21,0)</f>
        <v>Aprobado</v>
      </c>
      <c r="AG69" s="44">
        <f>VLOOKUP(Tabla15[[#This Row],[N° 
Evento]],'Eventos de riesgos'!B:W,22,0)</f>
        <v>0</v>
      </c>
    </row>
    <row r="70" spans="3:33" ht="59" customHeight="1" x14ac:dyDescent="0.55000000000000004">
      <c r="C70" s="43" t="str">
        <f>+Tabla15[[#This Row],[N° 
Evento]]&amp;"-"&amp;Tabla15[[#This Row],[N° Tarea]]</f>
        <v>33-1</v>
      </c>
      <c r="D70" s="43">
        <v>33</v>
      </c>
      <c r="E70" s="43">
        <v>1</v>
      </c>
      <c r="F70" s="44" t="s">
        <v>302</v>
      </c>
      <c r="G70" s="44" t="s">
        <v>1019</v>
      </c>
      <c r="H70" s="44" t="s">
        <v>233</v>
      </c>
      <c r="I70" s="45" t="s">
        <v>240</v>
      </c>
      <c r="J70" s="46">
        <v>44768</v>
      </c>
      <c r="K70" s="46">
        <v>44895</v>
      </c>
      <c r="L70" s="47" t="str">
        <f>IF(Tabla15[[#This Row],[Fecha de Finalización]]&gt;0,"Cerrada","En Proceso")</f>
        <v>Cerrada</v>
      </c>
      <c r="M70" s="43">
        <f t="shared" si="1"/>
        <v>127</v>
      </c>
      <c r="N70" s="44" t="s">
        <v>247</v>
      </c>
      <c r="O70" s="43">
        <f>VLOOKUP(Tabla15[[#This Row],[N° 
Evento]],'Eventos de riesgos'!B:C,2,0)</f>
        <v>2022</v>
      </c>
      <c r="P70" s="43" t="str">
        <f>VLOOKUP(Tabla15[[#This Row],[N° 
Evento]],'Eventos de riesgos'!B:D,3,0)</f>
        <v>Nov</v>
      </c>
      <c r="Q70" s="48">
        <f>VLOOKUP(Tabla15[[#This Row],[N° 
Evento]],'Eventos de riesgos'!B:E,4,0)</f>
        <v>44697.847222222219</v>
      </c>
      <c r="R70" s="48">
        <f>VLOOKUP(Tabla15[[#This Row],[N° 
Evento]],'Eventos de riesgos'!B:F,5,0)</f>
        <v>45133.847222222219</v>
      </c>
      <c r="S70" s="48">
        <f>VLOOKUP(Tabla15[[#This Row],[N° 
Evento]],'Eventos de riesgos'!B:G,6,0)</f>
        <v>44895.847222222219</v>
      </c>
      <c r="T70" s="62" t="str">
        <f>VLOOKUP(Tabla15[[#This Row],[N° 
Evento]],'Eventos de riesgos'!B:H,7,0)</f>
        <v>Caso
a)    El Crédito No. 1243992 fue desembolsado a la señora Carmen Valderrama de Borrero (QEPD), quien se identificaba con la Cédula de Ciudadanía No. 26612306, el 17 de diciembre del 2020 por cuantía de $65.000.000 pesos m/cte.
b)    Que, el pago del crédito en cita se difirió en 64 cuotas mensuales, con una Tasa Efectiva Anual (T.E.A) del 12,44% y su recaudo se estipuló mediante libranza o descuento directo por nómina.
c)    La señora Carmen Valderrama de Borrero falleció el 16 de mayo del 2022 en la ciudad de Neiva, hecho jurídico que consta en el Registro Civil de Defunción con Indicativo Serial No. 10697607 del 19 de mayo del 2022, expedido por la Notaría Segunda (02) del Círculo de Neiva.
d)    Que, a la fecha del deceso, la deudora tan solo pago 13 cuotas del crédito, quedando un saldo pendiente por pagar de $43.735.566 pesos m/cte.
e)    El 09 de junio del 2022 se formuló la reclamación del siniestro ante la Aseguradora La Equidad bajo el caso No. 133799.
f)     El 13 de junio del 2022, la Equidad Seguros O.C. comunicó a Febor que la indemnización fue definida y liquidada. De este modo, se elaboró una cuenta por cobrar por la suma de $43.735.566 a la Equidad Seguros y así proseguir con el pago de los ahorros a los herederos de la asociada.
g)    El 07 de julio del 2022, los herederos de la señora Carmen Valderrama de Borrero (QEPD) radicaron en Febor la reclamación del saldo acumulado en aportes, ahorros y depósitos a nombre de la difunta. La transacción a los herederos se llevó a cabo el 14 de julio del 2022 por el saldo evidenciado en el ahorro voluntario.
h)    El 26 de julio del 2022, La Equidad Seguros O.C. objetó parcialmente la reclamación por la suma de $23.735.566, toda vez que, al momento del fallecimiento, la asociada contaba con 91 años y, al interior de las condiciones de asegurabilidad de la póliza vida deudores AA002483, se estipuló que la cobertura para muerte, por cualquiera causa, de asociados mayores de 90 años, tendrá un límite de valor asegurado de $20.000.000 de pesos.
i)     En consecuencia, el saldo de $23.735.566 de pesos no se encuentra amparado por la póliza AA002483, de acuerdo con lo estipulado en el Artículo 1079 del Código de Comercio.
j)     Una vez consultados los registros de bienes que administra la Superintendencia de Notariado y Registro, se observa que no figuran inmuebles a nombre de la deudora.
Acciones
Tramite jurídico y proceso con aseguradora (Jefe Jurídico)</v>
      </c>
      <c r="U70" s="49">
        <f>VLOOKUP(Tabla15[[#This Row],[N° 
Evento]],'Eventos de riesgos'!B:I,8,0)</f>
        <v>23735566</v>
      </c>
      <c r="V70" s="49">
        <f>VLOOKUP(Tabla15[[#This Row],[N° 
Evento]],'Eventos de riesgos'!B:J,9,0)</f>
        <v>0</v>
      </c>
      <c r="W70" s="49">
        <f>VLOOKUP(Tabla15[[#This Row],[N° 
Evento]],'Eventos de riesgos'!B:K,10,0)</f>
        <v>0</v>
      </c>
      <c r="X70" s="44" t="str">
        <f>VLOOKUP(Tabla15[[#This Row],[N° 
Evento]],'Eventos de riesgos'!B:L,11,0)</f>
        <v>7 - Ejecución y Administración de Procesos</v>
      </c>
      <c r="Y70" s="44" t="str">
        <f>VLOOKUP(Tabla15[[#This Row],[N° 
Evento]],'Eventos de riesgos'!B:M,12,0)</f>
        <v>75 - Contrapartes Comerciales</v>
      </c>
      <c r="Z70" s="44" t="str">
        <f>VLOOKUP(Tabla15[[#This Row],[N° 
Evento]],'Eventos de riesgos'!B:N,13,0)</f>
        <v>751 - Pérdida por Fallas con Contrapartes</v>
      </c>
      <c r="AA70" s="44" t="str">
        <f>+VLOOKUP(Tabla15[[#This Row],[N° 
Evento]],'Eventos de riesgos'!B:AE,23,0)</f>
        <v>Crédito sin cobertura de aseguradora</v>
      </c>
      <c r="AB70" s="43" t="str">
        <f>VLOOKUP(Tabla15[[#This Row],[N° 
Evento]],'Eventos de riesgos'!B:O,14,0)</f>
        <v>Ninguna</v>
      </c>
      <c r="AC70" s="48">
        <f>VLOOKUP(Tabla15[[#This Row],[N° 
Evento]],'Eventos de riesgos'!B:P,15,0)</f>
        <v>44895</v>
      </c>
      <c r="AD70" s="43" t="str">
        <f>VLOOKUP(Tabla15[[#This Row],[N° 
Evento]],'Eventos de riesgos'!B:Q,16,0)</f>
        <v>Crédito de consumo</v>
      </c>
      <c r="AE70" s="43" t="str">
        <f>VLOOKUP(Tabla15[[#This Row],[N° 
Evento]],'Eventos de riesgos'!B:R,17,0)</f>
        <v>Ninguno</v>
      </c>
      <c r="AF70" s="45" t="str">
        <f>VLOOKUP(Tabla15[[#This Row],[N° 
Evento]],'Eventos de riesgos'!B:V,21,0)</f>
        <v>Aprobado</v>
      </c>
      <c r="AG70" s="44" t="str">
        <f>VLOOKUP(Tabla15[[#This Row],[N° 
Evento]],'Eventos de riesgos'!B:W,22,0)</f>
        <v>14/12/2022 20:22:26: Caso cerrado por reconocimiento de la aseguradora y concepto emitido</v>
      </c>
    </row>
    <row r="71" spans="3:33" ht="59" customHeight="1" x14ac:dyDescent="0.55000000000000004">
      <c r="C71" s="43" t="str">
        <f>+Tabla15[[#This Row],[N° 
Evento]]&amp;"-"&amp;Tabla15[[#This Row],[N° Tarea]]</f>
        <v>34-1</v>
      </c>
      <c r="D71" s="43">
        <v>34</v>
      </c>
      <c r="E71" s="43">
        <v>1</v>
      </c>
      <c r="F71" s="44" t="s">
        <v>303</v>
      </c>
      <c r="G71" s="44" t="s">
        <v>1019</v>
      </c>
      <c r="H71" s="44" t="s">
        <v>744</v>
      </c>
      <c r="I71" s="45" t="s">
        <v>259</v>
      </c>
      <c r="J71" s="46">
        <v>44887</v>
      </c>
      <c r="K71" s="46">
        <v>44908</v>
      </c>
      <c r="L71" s="47" t="str">
        <f>IF(Tabla15[[#This Row],[Fecha de Finalización]]&gt;0,"Cerrada","En Proceso")</f>
        <v>Cerrada</v>
      </c>
      <c r="M71" s="43">
        <f t="shared" si="1"/>
        <v>21</v>
      </c>
      <c r="N71" s="44" t="s">
        <v>247</v>
      </c>
      <c r="O71" s="43">
        <f>VLOOKUP(Tabla15[[#This Row],[N° 
Evento]],'Eventos de riesgos'!B:C,2,0)</f>
        <v>2022</v>
      </c>
      <c r="P71" s="43" t="str">
        <f>VLOOKUP(Tabla15[[#This Row],[N° 
Evento]],'Eventos de riesgos'!B:D,3,0)</f>
        <v xml:space="preserve">Dic  </v>
      </c>
      <c r="Q71" s="48">
        <f>VLOOKUP(Tabla15[[#This Row],[N° 
Evento]],'Eventos de riesgos'!B:E,4,0)</f>
        <v>44887.428472222222</v>
      </c>
      <c r="R71" s="48">
        <f>VLOOKUP(Tabla15[[#This Row],[N° 
Evento]],'Eventos de riesgos'!B:F,5,0)</f>
        <v>44946.428472222222</v>
      </c>
      <c r="S71" s="48">
        <f>VLOOKUP(Tabla15[[#This Row],[N° 
Evento]],'Eventos de riesgos'!B:G,6,0)</f>
        <v>44908.428472222222</v>
      </c>
      <c r="T71" s="62" t="str">
        <f>VLOOKUP(Tabla15[[#This Row],[N° 
Evento]],'Eventos de riesgos'!B:H,7,0)</f>
        <v xml:space="preserve">Caso
Fue radicada la factura de renovación de la Póliza Multirriesgo por daño material el 17 de noviembre 2022 (20228000072812) la cual fue  archivada por parte del asesor de gestión documental, de tal manera que no se continuo su tramite para finalizar su aprobación y pago. El 13 de diciembre se detecta el error en el área de riesgos, se solicita reactivar el trámite de pago de la póliza con la autorización de gerencia.
La causa del error se ocasionó por falla humana del funcionario encargado, recientemente contratado el cuál desconocía el proceso total de tramite de facturación especialmente del flujo diseñado en el programa de Gestión Documental Orfeo. El funcionario tuvo retroalimentación por parte de la Dirección de Riesgos para que pueda prevenirse organizar su gestión en los próximos trámites de facturas.
Acciones
Informar de manera inmediata al Analista de Gestión Documental sobre los pasos a seguir cuando llegan facturas y el medio por el cual las recibirá. (Directora de Riesgos)
Gestionar el pago de la factura pendiente (Directora de Riesgos)
</v>
      </c>
      <c r="U71" s="49">
        <f>VLOOKUP(Tabla15[[#This Row],[N° 
Evento]],'Eventos de riesgos'!B:I,8,0)</f>
        <v>0</v>
      </c>
      <c r="V71" s="49">
        <f>VLOOKUP(Tabla15[[#This Row],[N° 
Evento]],'Eventos de riesgos'!B:J,9,0)</f>
        <v>0</v>
      </c>
      <c r="W71" s="49">
        <f>VLOOKUP(Tabla15[[#This Row],[N° 
Evento]],'Eventos de riesgos'!B:K,10,0)</f>
        <v>0</v>
      </c>
      <c r="X71" s="44" t="str">
        <f>VLOOKUP(Tabla15[[#This Row],[N° 
Evento]],'Eventos de riesgos'!B:L,11,0)</f>
        <v>7 - Ejecución y Administración de Procesos</v>
      </c>
      <c r="Y71" s="44" t="str">
        <f>VLOOKUP(Tabla15[[#This Row],[N° 
Evento]],'Eventos de riesgos'!B:M,12,0)</f>
        <v>71 - Recepción, Ejecución y Mantenimiento de Operaciones</v>
      </c>
      <c r="Z71" s="44" t="str">
        <f>VLOOKUP(Tabla15[[#This Row],[N° 
Evento]],'Eventos de riesgos'!B:N,13,0)</f>
        <v>716 - Falla en la Gestión Documental</v>
      </c>
      <c r="AA71" s="44" t="str">
        <f>+VLOOKUP(Tabla15[[#This Row],[N° 
Evento]],'Eventos de riesgos'!B:AE,23,0)</f>
        <v>Falla operativa en pago de pólizas</v>
      </c>
      <c r="AB71" s="43" t="str">
        <f>VLOOKUP(Tabla15[[#This Row],[N° 
Evento]],'Eventos de riesgos'!B:O,14,0)</f>
        <v>Ninguna</v>
      </c>
      <c r="AC71" s="48">
        <f>VLOOKUP(Tabla15[[#This Row],[N° 
Evento]],'Eventos de riesgos'!B:P,15,0)</f>
        <v>44926</v>
      </c>
      <c r="AD71" s="43" t="str">
        <f>VLOOKUP(Tabla15[[#This Row],[N° 
Evento]],'Eventos de riesgos'!B:Q,16,0)</f>
        <v>Ninguno</v>
      </c>
      <c r="AE71" s="43" t="str">
        <f>VLOOKUP(Tabla15[[#This Row],[N° 
Evento]],'Eventos de riesgos'!B:R,17,0)</f>
        <v>Ninguno</v>
      </c>
      <c r="AF71" s="45" t="str">
        <f>VLOOKUP(Tabla15[[#This Row],[N° 
Evento]],'Eventos de riesgos'!B:V,21,0)</f>
        <v>Aprobado</v>
      </c>
      <c r="AG71" s="44" t="str">
        <f>VLOOKUP(Tabla15[[#This Row],[N° 
Evento]],'Eventos de riesgos'!B:W,22,0)</f>
        <v>20/12/2022 10:30:32: Reportado - Riesgos</v>
      </c>
    </row>
    <row r="72" spans="3:33" ht="59" customHeight="1" x14ac:dyDescent="0.55000000000000004">
      <c r="C72" s="43" t="str">
        <f>+Tabla15[[#This Row],[N° 
Evento]]&amp;"-"&amp;Tabla15[[#This Row],[N° Tarea]]</f>
        <v>34-2</v>
      </c>
      <c r="D72" s="43">
        <v>34</v>
      </c>
      <c r="E72" s="43">
        <v>2</v>
      </c>
      <c r="F72" s="44" t="s">
        <v>304</v>
      </c>
      <c r="G72" s="44" t="s">
        <v>1019</v>
      </c>
      <c r="H72" s="44" t="s">
        <v>744</v>
      </c>
      <c r="I72" s="45" t="s">
        <v>259</v>
      </c>
      <c r="J72" s="46">
        <v>44887</v>
      </c>
      <c r="K72" s="46">
        <v>44908</v>
      </c>
      <c r="L72" s="47" t="str">
        <f>IF(Tabla15[[#This Row],[Fecha de Finalización]]&gt;0,"Cerrada","En Proceso")</f>
        <v>Cerrada</v>
      </c>
      <c r="M72" s="43">
        <f t="shared" si="1"/>
        <v>21</v>
      </c>
      <c r="N72" s="44" t="s">
        <v>247</v>
      </c>
      <c r="O72" s="43">
        <f>VLOOKUP(Tabla15[[#This Row],[N° 
Evento]],'Eventos de riesgos'!B:C,2,0)</f>
        <v>2022</v>
      </c>
      <c r="P72" s="43" t="str">
        <f>VLOOKUP(Tabla15[[#This Row],[N° 
Evento]],'Eventos de riesgos'!B:D,3,0)</f>
        <v xml:space="preserve">Dic  </v>
      </c>
      <c r="Q72" s="48">
        <f>VLOOKUP(Tabla15[[#This Row],[N° 
Evento]],'Eventos de riesgos'!B:E,4,0)</f>
        <v>44887.428472222222</v>
      </c>
      <c r="R72" s="48">
        <f>VLOOKUP(Tabla15[[#This Row],[N° 
Evento]],'Eventos de riesgos'!B:F,5,0)</f>
        <v>44946.428472222222</v>
      </c>
      <c r="S72" s="48">
        <f>VLOOKUP(Tabla15[[#This Row],[N° 
Evento]],'Eventos de riesgos'!B:G,6,0)</f>
        <v>44908.428472222222</v>
      </c>
      <c r="T72" s="62" t="str">
        <f>VLOOKUP(Tabla15[[#This Row],[N° 
Evento]],'Eventos de riesgos'!B:H,7,0)</f>
        <v xml:space="preserve">Caso
Fue radicada la factura de renovación de la Póliza Multirriesgo por daño material el 17 de noviembre 2022 (20228000072812) la cual fue  archivada por parte del asesor de gestión documental, de tal manera que no se continuo su tramite para finalizar su aprobación y pago. El 13 de diciembre se detecta el error en el área de riesgos, se solicita reactivar el trámite de pago de la póliza con la autorización de gerencia.
La causa del error se ocasionó por falla humana del funcionario encargado, recientemente contratado el cuál desconocía el proceso total de tramite de facturación especialmente del flujo diseñado en el programa de Gestión Documental Orfeo. El funcionario tuvo retroalimentación por parte de la Dirección de Riesgos para que pueda prevenirse organizar su gestión en los próximos trámites de facturas.
Acciones
Informar de manera inmediata al Analista de Gestión Documental sobre los pasos a seguir cuando llegan facturas y el medio por el cual las recibirá. (Directora de Riesgos)
Gestionar el pago de la factura pendiente (Directora de Riesgos)
</v>
      </c>
      <c r="U72" s="49">
        <f>VLOOKUP(Tabla15[[#This Row],[N° 
Evento]],'Eventos de riesgos'!B:I,8,0)</f>
        <v>0</v>
      </c>
      <c r="V72" s="49">
        <f>VLOOKUP(Tabla15[[#This Row],[N° 
Evento]],'Eventos de riesgos'!B:J,9,0)</f>
        <v>0</v>
      </c>
      <c r="W72" s="49">
        <f>VLOOKUP(Tabla15[[#This Row],[N° 
Evento]],'Eventos de riesgos'!B:K,10,0)</f>
        <v>0</v>
      </c>
      <c r="X72" s="44" t="str">
        <f>VLOOKUP(Tabla15[[#This Row],[N° 
Evento]],'Eventos de riesgos'!B:L,11,0)</f>
        <v>7 - Ejecución y Administración de Procesos</v>
      </c>
      <c r="Y72" s="44" t="str">
        <f>VLOOKUP(Tabla15[[#This Row],[N° 
Evento]],'Eventos de riesgos'!B:M,12,0)</f>
        <v>71 - Recepción, Ejecución y Mantenimiento de Operaciones</v>
      </c>
      <c r="Z72" s="44" t="str">
        <f>VLOOKUP(Tabla15[[#This Row],[N° 
Evento]],'Eventos de riesgos'!B:N,13,0)</f>
        <v>716 - Falla en la Gestión Documental</v>
      </c>
      <c r="AA72" s="44" t="str">
        <f>+VLOOKUP(Tabla15[[#This Row],[N° 
Evento]],'Eventos de riesgos'!B:AE,23,0)</f>
        <v>Falla operativa en pago de pólizas</v>
      </c>
      <c r="AB72" s="43" t="str">
        <f>VLOOKUP(Tabla15[[#This Row],[N° 
Evento]],'Eventos de riesgos'!B:O,14,0)</f>
        <v>Ninguna</v>
      </c>
      <c r="AC72" s="48">
        <f>VLOOKUP(Tabla15[[#This Row],[N° 
Evento]],'Eventos de riesgos'!B:P,15,0)</f>
        <v>44926</v>
      </c>
      <c r="AD72" s="43" t="str">
        <f>VLOOKUP(Tabla15[[#This Row],[N° 
Evento]],'Eventos de riesgos'!B:Q,16,0)</f>
        <v>Ninguno</v>
      </c>
      <c r="AE72" s="43" t="str">
        <f>VLOOKUP(Tabla15[[#This Row],[N° 
Evento]],'Eventos de riesgos'!B:R,17,0)</f>
        <v>Ninguno</v>
      </c>
      <c r="AF72" s="45" t="str">
        <f>VLOOKUP(Tabla15[[#This Row],[N° 
Evento]],'Eventos de riesgos'!B:V,21,0)</f>
        <v>Aprobado</v>
      </c>
      <c r="AG72" s="44" t="str">
        <f>VLOOKUP(Tabla15[[#This Row],[N° 
Evento]],'Eventos de riesgos'!B:W,22,0)</f>
        <v>20/12/2022 10:30:32: Reportado - Riesgos</v>
      </c>
    </row>
    <row r="73" spans="3:33" ht="59" customHeight="1" x14ac:dyDescent="0.55000000000000004">
      <c r="C73" s="43" t="str">
        <f>+Tabla15[[#This Row],[N° 
Evento]]&amp;"-"&amp;Tabla15[[#This Row],[N° Tarea]]</f>
        <v>35-1</v>
      </c>
      <c r="D73" s="43">
        <v>35</v>
      </c>
      <c r="E73" s="43">
        <v>1</v>
      </c>
      <c r="F73" s="44" t="s">
        <v>305</v>
      </c>
      <c r="G73" s="44" t="s">
        <v>1019</v>
      </c>
      <c r="H73" s="44" t="s">
        <v>750</v>
      </c>
      <c r="I73" s="45" t="s">
        <v>273</v>
      </c>
      <c r="J73" s="46">
        <v>44950</v>
      </c>
      <c r="K73" s="46">
        <v>44950</v>
      </c>
      <c r="L73" s="47" t="str">
        <f>IF(Tabla15[[#This Row],[Fecha de Finalización]]&gt;0,"Cerrada","En Proceso")</f>
        <v>Cerrada</v>
      </c>
      <c r="M73" s="43">
        <f t="shared" si="1"/>
        <v>0</v>
      </c>
      <c r="N73" s="44" t="s">
        <v>306</v>
      </c>
      <c r="O73" s="43">
        <f>VLOOKUP(Tabla15[[#This Row],[N° 
Evento]],'Eventos de riesgos'!B:C,2,0)</f>
        <v>2023</v>
      </c>
      <c r="P73" s="43" t="str">
        <f>VLOOKUP(Tabla15[[#This Row],[N° 
Evento]],'Eventos de riesgos'!B:D,3,0)</f>
        <v xml:space="preserve">Ene </v>
      </c>
      <c r="Q73" s="48">
        <f>VLOOKUP(Tabla15[[#This Row],[N° 
Evento]],'Eventos de riesgos'!B:E,4,0)</f>
        <v>44950.474999999999</v>
      </c>
      <c r="R73" s="48">
        <f>VLOOKUP(Tabla15[[#This Row],[N° 
Evento]],'Eventos de riesgos'!B:F,5,0)</f>
        <v>44950.474999999999</v>
      </c>
      <c r="S73" s="48">
        <f>VLOOKUP(Tabla15[[#This Row],[N° 
Evento]],'Eventos de riesgos'!B:G,6,0)</f>
        <v>44950.474999999999</v>
      </c>
      <c r="T73" s="62" t="str">
        <f>VLOOKUP(Tabla15[[#This Row],[N° 
Evento]],'Eventos de riesgos'!B:H,7,0)</f>
        <v xml:space="preserve">Se reporto interrupción del canal PBX de la coopertariva, una interupción del servicio por dos (2) horas,Las causas fueron:1. Se identificó que el problema se originó por una caída del Canal de TIGO-UNE.2. Se identificó que la salida y PBX de la oficina del Centro está únicamente habilitada por el canal de TIGO-UNE.3. No se cuenta con un esquema de alta disponibilidad activo-activo para los canales de internet.
En el proceso de verificación, se identificaron tambien:1. Se evidencio un error en la configuración de los DNS actuales de Febor.
</v>
      </c>
      <c r="U73" s="49">
        <f>VLOOKUP(Tabla15[[#This Row],[N° 
Evento]],'Eventos de riesgos'!B:I,8,0)</f>
        <v>0</v>
      </c>
      <c r="V73" s="49">
        <f>VLOOKUP(Tabla15[[#This Row],[N° 
Evento]],'Eventos de riesgos'!B:J,9,0)</f>
        <v>0</v>
      </c>
      <c r="W73" s="49">
        <f>VLOOKUP(Tabla15[[#This Row],[N° 
Evento]],'Eventos de riesgos'!B:K,10,0)</f>
        <v>0</v>
      </c>
      <c r="X73" s="44" t="str">
        <f>VLOOKUP(Tabla15[[#This Row],[N° 
Evento]],'Eventos de riesgos'!B:L,11,0)</f>
        <v>6 - Fallas Tecnologicas</v>
      </c>
      <c r="Y73" s="44" t="str">
        <f>VLOOKUP(Tabla15[[#This Row],[N° 
Evento]],'Eventos de riesgos'!B:M,12,0)</f>
        <v>61 - Sistemas</v>
      </c>
      <c r="Z73" s="44" t="str">
        <f>VLOOKUP(Tabla15[[#This Row],[N° 
Evento]],'Eventos de riesgos'!B:N,13,0)</f>
        <v>613 - Pérdida por Fallas en Telecomunicaciones</v>
      </c>
      <c r="AA73" s="44" t="str">
        <f>+VLOOKUP(Tabla15[[#This Row],[N° 
Evento]],'Eventos de riesgos'!B:AE,23,0)</f>
        <v>Indisponibilidad PBX</v>
      </c>
      <c r="AB73" s="43" t="str">
        <f>VLOOKUP(Tabla15[[#This Row],[N° 
Evento]],'Eventos de riesgos'!B:O,14,0)</f>
        <v>Ninguna</v>
      </c>
      <c r="AC73" s="48">
        <f>VLOOKUP(Tabla15[[#This Row],[N° 
Evento]],'Eventos de riesgos'!B:P,15,0)</f>
        <v>44957</v>
      </c>
      <c r="AD73" s="43" t="str">
        <f>VLOOKUP(Tabla15[[#This Row],[N° 
Evento]],'Eventos de riesgos'!B:Q,16,0)</f>
        <v>Ninguno</v>
      </c>
      <c r="AE73" s="43" t="str">
        <f>VLOOKUP(Tabla15[[#This Row],[N° 
Evento]],'Eventos de riesgos'!B:R,17,0)</f>
        <v>Comunicación por PBX</v>
      </c>
      <c r="AF73" s="45" t="str">
        <f>VLOOKUP(Tabla15[[#This Row],[N° 
Evento]],'Eventos de riesgos'!B:V,21,0)</f>
        <v>Aprobado</v>
      </c>
      <c r="AG73" s="44" t="str">
        <f>VLOOKUP(Tabla15[[#This Row],[N° 
Evento]],'Eventos de riesgos'!B:W,22,0)</f>
        <v xml:space="preserve">
06/02/2023 09:33:41: Revisar Plan de Acción o Contingencia con la Dirección de TI
06/02/2023 09:34:06: Pasa a lista aprobado</v>
      </c>
    </row>
    <row r="74" spans="3:33" ht="59" customHeight="1" x14ac:dyDescent="0.55000000000000004">
      <c r="C74" s="43" t="str">
        <f>+Tabla15[[#This Row],[N° 
Evento]]&amp;"-"&amp;Tabla15[[#This Row],[N° Tarea]]</f>
        <v>35-2</v>
      </c>
      <c r="D74" s="43">
        <v>35</v>
      </c>
      <c r="E74" s="43">
        <v>2</v>
      </c>
      <c r="F74" s="44" t="s">
        <v>307</v>
      </c>
      <c r="G74" s="44" t="s">
        <v>1019</v>
      </c>
      <c r="H74" s="44" t="s">
        <v>750</v>
      </c>
      <c r="I74" s="45" t="s">
        <v>273</v>
      </c>
      <c r="J74" s="46">
        <v>44950</v>
      </c>
      <c r="K74" s="46">
        <v>45147</v>
      </c>
      <c r="L74" s="47" t="str">
        <f>IF(Tabla15[[#This Row],[Fecha de Finalización]]&gt;0,"Cerrada","En Proceso")</f>
        <v>Cerrada</v>
      </c>
      <c r="M74" s="43">
        <f t="shared" si="1"/>
        <v>197</v>
      </c>
      <c r="N74" s="44" t="s">
        <v>308</v>
      </c>
      <c r="O74" s="43">
        <f>VLOOKUP(Tabla15[[#This Row],[N° 
Evento]],'Eventos de riesgos'!B:C,2,0)</f>
        <v>2023</v>
      </c>
      <c r="P74" s="43" t="str">
        <f>VLOOKUP(Tabla15[[#This Row],[N° 
Evento]],'Eventos de riesgos'!B:D,3,0)</f>
        <v xml:space="preserve">Ene </v>
      </c>
      <c r="Q74" s="48">
        <f>VLOOKUP(Tabla15[[#This Row],[N° 
Evento]],'Eventos de riesgos'!B:E,4,0)</f>
        <v>44950.474999999999</v>
      </c>
      <c r="R74" s="48">
        <f>VLOOKUP(Tabla15[[#This Row],[N° 
Evento]],'Eventos de riesgos'!B:F,5,0)</f>
        <v>44950.474999999999</v>
      </c>
      <c r="S74" s="48">
        <f>VLOOKUP(Tabla15[[#This Row],[N° 
Evento]],'Eventos de riesgos'!B:G,6,0)</f>
        <v>44950.474999999999</v>
      </c>
      <c r="T74" s="62" t="str">
        <f>VLOOKUP(Tabla15[[#This Row],[N° 
Evento]],'Eventos de riesgos'!B:H,7,0)</f>
        <v xml:space="preserve">Se reporto interrupción del canal PBX de la coopertariva, una interupción del servicio por dos (2) horas,Las causas fueron:1. Se identificó que el problema se originó por una caída del Canal de TIGO-UNE.2. Se identificó que la salida y PBX de la oficina del Centro está únicamente habilitada por el canal de TIGO-UNE.3. No se cuenta con un esquema de alta disponibilidad activo-activo para los canales de internet.
En el proceso de verificación, se identificaron tambien:1. Se evidencio un error en la configuración de los DNS actuales de Febor.
</v>
      </c>
      <c r="U74" s="49">
        <f>VLOOKUP(Tabla15[[#This Row],[N° 
Evento]],'Eventos de riesgos'!B:I,8,0)</f>
        <v>0</v>
      </c>
      <c r="V74" s="49">
        <f>VLOOKUP(Tabla15[[#This Row],[N° 
Evento]],'Eventos de riesgos'!B:J,9,0)</f>
        <v>0</v>
      </c>
      <c r="W74" s="49">
        <f>VLOOKUP(Tabla15[[#This Row],[N° 
Evento]],'Eventos de riesgos'!B:K,10,0)</f>
        <v>0</v>
      </c>
      <c r="X74" s="44" t="str">
        <f>VLOOKUP(Tabla15[[#This Row],[N° 
Evento]],'Eventos de riesgos'!B:L,11,0)</f>
        <v>6 - Fallas Tecnologicas</v>
      </c>
      <c r="Y74" s="44" t="str">
        <f>VLOOKUP(Tabla15[[#This Row],[N° 
Evento]],'Eventos de riesgos'!B:M,12,0)</f>
        <v>61 - Sistemas</v>
      </c>
      <c r="Z74" s="44" t="str">
        <f>VLOOKUP(Tabla15[[#This Row],[N° 
Evento]],'Eventos de riesgos'!B:N,13,0)</f>
        <v>613 - Pérdida por Fallas en Telecomunicaciones</v>
      </c>
      <c r="AA74" s="44" t="str">
        <f>+VLOOKUP(Tabla15[[#This Row],[N° 
Evento]],'Eventos de riesgos'!B:AE,23,0)</f>
        <v>Indisponibilidad PBX</v>
      </c>
      <c r="AB74" s="43" t="str">
        <f>VLOOKUP(Tabla15[[#This Row],[N° 
Evento]],'Eventos de riesgos'!B:O,14,0)</f>
        <v>Ninguna</v>
      </c>
      <c r="AC74" s="48">
        <f>VLOOKUP(Tabla15[[#This Row],[N° 
Evento]],'Eventos de riesgos'!B:P,15,0)</f>
        <v>44957</v>
      </c>
      <c r="AD74" s="43" t="str">
        <f>VLOOKUP(Tabla15[[#This Row],[N° 
Evento]],'Eventos de riesgos'!B:Q,16,0)</f>
        <v>Ninguno</v>
      </c>
      <c r="AE74" s="43" t="str">
        <f>VLOOKUP(Tabla15[[#This Row],[N° 
Evento]],'Eventos de riesgos'!B:R,17,0)</f>
        <v>Comunicación por PBX</v>
      </c>
      <c r="AF74" s="45" t="str">
        <f>VLOOKUP(Tabla15[[#This Row],[N° 
Evento]],'Eventos de riesgos'!B:V,21,0)</f>
        <v>Aprobado</v>
      </c>
      <c r="AG74" s="44" t="str">
        <f>VLOOKUP(Tabla15[[#This Row],[N° 
Evento]],'Eventos de riesgos'!B:W,22,0)</f>
        <v xml:space="preserve">
06/02/2023 09:33:41: Revisar Plan de Acción o Contingencia con la Dirección de TI
06/02/2023 09:34:06: Pasa a lista aprobado</v>
      </c>
    </row>
    <row r="75" spans="3:33" ht="59" customHeight="1" x14ac:dyDescent="0.55000000000000004">
      <c r="C75" s="43" t="str">
        <f>+Tabla15[[#This Row],[N° 
Evento]]&amp;"-"&amp;Tabla15[[#This Row],[N° Tarea]]</f>
        <v>36-1</v>
      </c>
      <c r="D75" s="43">
        <v>36</v>
      </c>
      <c r="E75" s="43">
        <v>1</v>
      </c>
      <c r="F75" s="44" t="s">
        <v>309</v>
      </c>
      <c r="G75" s="44" t="s">
        <v>1019</v>
      </c>
      <c r="H75" s="44" t="s">
        <v>233</v>
      </c>
      <c r="I75" s="45" t="s">
        <v>240</v>
      </c>
      <c r="J75" s="46">
        <v>44958</v>
      </c>
      <c r="K75" s="46">
        <v>45049</v>
      </c>
      <c r="L75" s="47" t="str">
        <f>IF(Tabla15[[#This Row],[Fecha de Finalización]]&gt;0,"Cerrada","En Proceso")</f>
        <v>Cerrada</v>
      </c>
      <c r="M75" s="43">
        <f t="shared" si="1"/>
        <v>91</v>
      </c>
      <c r="N75" s="44" t="s">
        <v>394</v>
      </c>
      <c r="O75" s="43">
        <f>VLOOKUP(Tabla15[[#This Row],[N° 
Evento]],'Eventos de riesgos'!B:C,2,0)</f>
        <v>2023</v>
      </c>
      <c r="P75" s="43" t="str">
        <f>VLOOKUP(Tabla15[[#This Row],[N° 
Evento]],'Eventos de riesgos'!B:D,3,0)</f>
        <v xml:space="preserve">Feb </v>
      </c>
      <c r="Q75" s="48">
        <f>VLOOKUP(Tabla15[[#This Row],[N° 
Evento]],'Eventos de riesgos'!B:E,4,0)</f>
        <v>44941.689583333333</v>
      </c>
      <c r="R75" s="48">
        <f>VLOOKUP(Tabla15[[#This Row],[N° 
Evento]],'Eventos de riesgos'!B:F,5,0)</f>
        <v>44956.691666666666</v>
      </c>
      <c r="S75" s="48">
        <f>VLOOKUP(Tabla15[[#This Row],[N° 
Evento]],'Eventos de riesgos'!B:G,6,0)</f>
        <v>44958.69027777778</v>
      </c>
      <c r="T75" s="62" t="str">
        <f>VLOOKUP(Tabla15[[#This Row],[N° 
Evento]],'Eventos de riesgos'!B:H,7,0)</f>
        <v>Caso
El lunes 30 de enero el asociado DARIO FERNANDO GOEZ OSPINA C.C. 70.072.472 se comunico a través del pbx a informar que desconocía una transferencia hecha el día 18 de enero del año en curso por valor de $ 1'450.000, razón por la que solicita el reintegro de este valor a su cuenta de ahorros voluntarios, el asesor que  atendió la llamada indico al asociado que se realizaría el respectivo escalamiento y bloqueo de la cooperativa digital.
Durante estos días se pudo validar que previo a realizar la transacción hubo una actualización de datos por coop digital, también se evidencio que  operaciones llamo a confirmar al número que aparecía en nuestro sistema (número actualizado recientemente) hubo un intento donde no contestaron y luego devuelven la llamada indicando que era correcta la transaccción...Jefe de operaciones puede ampliar la info del control aplicado.
El 31 de enero Dir SAS se comunica con el asociado para darle un parte de tranquilidad, indicandole que estabamos haciendo todas las validaciones del caso, pregunte discretamente si de pronto alguien mas conocia sus claves, a lo que el sr responde que abosultamente nadie, que ni siquiera su hija que es abogada magistrada.
Acciones
Devolver el dinero al asociado (Jefe Jurídico)
 En comunicación del 05 de abril, la aseguradora niega el reconocimiento al no encontrarse amparado el siniestro en la póliza contratada. Ante esto, el señor Darío Goez interpone un derecho de petición ante la junta de vigilancia para que inste a la administración a reconocer el dinero. En respuesta del 03 de mayo del 2023, la Junta de Vigilancia responde al asociado que no encuentra verificada la existencia de los elementos de la responsabilidad civil que pretende endilgar a Febor Entidad Cooperativa toda vez que la custodia de las credenciales de acceso a la Cooperativa Digital son de uso exclusivo y personal de cada asociado, motivo por el cual, no hay lugar al reconocimiento de devolución alguna. Correo: Re: Estado Eventos de Riesgos - Tareas en proceso
Investigar. Solicitar a Wog rastreo de las operaciones con IP para determinar el origen de la operación.(Dirección TI y Operaciones)
Asesoría Jurídica al Asociado para el tratamiento de su caso(Jefe Jurídico)
El señor fue asesorado por el Jefe Jurídico para presentar los documentos correspondientes para la reclamación ante la aseguradora, el asociado los pasó y está en trámite.
Revisar el rastreo de operaciones y uso de la plataforma de Cooperativa Digital
En el proceso de investigación desde Operaciones, se analizó la trazabilidad de uso de la Cooperativa digital, se detecto que el asociado no había hecho cambio de claves durante el año2022, estos cambios se presentaron en 27  y 30 de enero 2023 y nuevamente el 2 febrero 2023. En cuanto al rastreo de IP donde se efectuaron transacciones se identificó que son de movistar y genera ubicación es Soacha, sin embargo, dado que son publicas, no se puede tener certeza o acercamiento a  la persona causante del fraude.
Correo: Re: Estado Eventos de Riesgos - Tareas en proceso</v>
      </c>
      <c r="U75" s="49">
        <f>VLOOKUP(Tabla15[[#This Row],[N° 
Evento]],'Eventos de riesgos'!B:I,8,0)</f>
        <v>1450000</v>
      </c>
      <c r="V75" s="49">
        <f>VLOOKUP(Tabla15[[#This Row],[N° 
Evento]],'Eventos de riesgos'!B:J,9,0)</f>
        <v>0</v>
      </c>
      <c r="W75" s="49">
        <f>VLOOKUP(Tabla15[[#This Row],[N° 
Evento]],'Eventos de riesgos'!B:K,10,0)</f>
        <v>0</v>
      </c>
      <c r="X75" s="44" t="str">
        <f>VLOOKUP(Tabla15[[#This Row],[N° 
Evento]],'Eventos de riesgos'!B:L,11,0)</f>
        <v>2 - Fraude Externo</v>
      </c>
      <c r="Y75" s="44" t="str">
        <f>VLOOKUP(Tabla15[[#This Row],[N° 
Evento]],'Eventos de riesgos'!B:M,12,0)</f>
        <v>22 - Hurto y Fraude</v>
      </c>
      <c r="Z75" s="44" t="str">
        <f>VLOOKUP(Tabla15[[#This Row],[N° 
Evento]],'Eventos de riesgos'!B:N,13,0)</f>
        <v>221 - Robo o Hurto</v>
      </c>
      <c r="AA75" s="44" t="str">
        <f>+VLOOKUP(Tabla15[[#This Row],[N° 
Evento]],'Eventos de riesgos'!B:AE,23,0)</f>
        <v>Suplantacion de Identidad y robo a asociados</v>
      </c>
      <c r="AB75" s="43" t="str">
        <f>VLOOKUP(Tabla15[[#This Row],[N° 
Evento]],'Eventos de riesgos'!B:O,14,0)</f>
        <v>Ninguna</v>
      </c>
      <c r="AC75" s="48">
        <f>VLOOKUP(Tabla15[[#This Row],[N° 
Evento]],'Eventos de riesgos'!B:P,15,0)</f>
        <v>44985</v>
      </c>
      <c r="AD75" s="43" t="str">
        <f>VLOOKUP(Tabla15[[#This Row],[N° 
Evento]],'Eventos de riesgos'!B:Q,16,0)</f>
        <v>Ahorros voluntarios</v>
      </c>
      <c r="AE75" s="43" t="str">
        <f>VLOOKUP(Tabla15[[#This Row],[N° 
Evento]],'Eventos de riesgos'!B:R,17,0)</f>
        <v>Comunicación por PBX</v>
      </c>
      <c r="AF75" s="45" t="str">
        <f>VLOOKUP(Tabla15[[#This Row],[N° 
Evento]],'Eventos de riesgos'!B:V,21,0)</f>
        <v>Aprobado</v>
      </c>
      <c r="AG75" s="44" t="str">
        <f>VLOOKUP(Tabla15[[#This Row],[N° 
Evento]],'Eventos de riesgos'!B:W,22,0)</f>
        <v>06/02/2023 09:37:30: Revisar controles y acciones a tomar con la Dirección de TI
06/02/2023 12:15:11: Comité Gerencia 06 febrero 2023. Durante el Comité se debatieron varias opciones tales como: Crear mecanismo de alerta mediante mensajes de texto que avise al asociado los movimientos que hace en la Cooperativa, generar códigos OTP para confirmar operaciones, limitar actualizaciones de datos de contacto en plataformas digitales, programar preguntas de seguridad. Desde Jurídica, asesorarlo para que formule una denuncia, Febor Le devolverá el dinero al asociado, la Dirección de TI solicitó a Wog rastreo de las operaciones con IP para determinar el origen de la operación.
06/02/2023 12:24:28: Actualización campo cuenta contable
23/02/2023 10:10:27: En el proceso de investigación desde Operaciones, se analizó la trazabilidad de uso de la Cooperativa digital, se detecto que el asociado no había hecho cambio de claves durante el año2022, estos cambios se presentaron en 27 y 30 de enero 2023 y nuevamente el 2 febrero 2023. En cuanto al rastreo de IP donde se efectuaron transacciones se identificó que son de movistar y genera ubicación es Soacha, sin embargo, dado que son publicas, no se puede tener certeza o acercamiento a la persona causante del fraude. El señor fue asesorado por el Jefe Jurídico para presentar los documentos correspondientes para la reclamación ante la aseguradora, el asociado los pasó y está en trámite.
07/03/2023 12:03:43: Se ordena que todas las transacciones a terceros deben ser confirmadas sin importar los montos debido a los casos de fraude presentados.</v>
      </c>
    </row>
    <row r="76" spans="3:33" ht="59" customHeight="1" x14ac:dyDescent="0.55000000000000004">
      <c r="C76" s="43" t="str">
        <f>+Tabla15[[#This Row],[N° 
Evento]]&amp;"-"&amp;Tabla15[[#This Row],[N° Tarea]]</f>
        <v>36-2</v>
      </c>
      <c r="D76" s="43">
        <v>36</v>
      </c>
      <c r="E76" s="43">
        <v>2</v>
      </c>
      <c r="F76" s="44" t="s">
        <v>310</v>
      </c>
      <c r="G76" s="44" t="s">
        <v>1019</v>
      </c>
      <c r="H76" s="44" t="s">
        <v>750</v>
      </c>
      <c r="I76" s="45" t="s">
        <v>273</v>
      </c>
      <c r="J76" s="46">
        <v>44958</v>
      </c>
      <c r="K76" s="46">
        <v>44960</v>
      </c>
      <c r="L76" s="47" t="str">
        <f>IF(Tabla15[[#This Row],[Fecha de Finalización]]&gt;0,"Cerrada","En Proceso")</f>
        <v>Cerrada</v>
      </c>
      <c r="M76" s="43">
        <f t="shared" si="1"/>
        <v>2</v>
      </c>
      <c r="N76" s="44" t="s">
        <v>311</v>
      </c>
      <c r="O76" s="43">
        <f>VLOOKUP(Tabla15[[#This Row],[N° 
Evento]],'Eventos de riesgos'!B:C,2,0)</f>
        <v>2023</v>
      </c>
      <c r="P76" s="43" t="str">
        <f>VLOOKUP(Tabla15[[#This Row],[N° 
Evento]],'Eventos de riesgos'!B:D,3,0)</f>
        <v xml:space="preserve">Feb </v>
      </c>
      <c r="Q76" s="48">
        <f>VLOOKUP(Tabla15[[#This Row],[N° 
Evento]],'Eventos de riesgos'!B:E,4,0)</f>
        <v>44941.689583333333</v>
      </c>
      <c r="R76" s="48">
        <f>VLOOKUP(Tabla15[[#This Row],[N° 
Evento]],'Eventos de riesgos'!B:F,5,0)</f>
        <v>44956.691666666666</v>
      </c>
      <c r="S76" s="48">
        <f>VLOOKUP(Tabla15[[#This Row],[N° 
Evento]],'Eventos de riesgos'!B:G,6,0)</f>
        <v>44958.69027777778</v>
      </c>
      <c r="T76" s="62" t="str">
        <f>VLOOKUP(Tabla15[[#This Row],[N° 
Evento]],'Eventos de riesgos'!B:H,7,0)</f>
        <v>Caso
El lunes 30 de enero el asociado DARIO FERNANDO GOEZ OSPINA C.C. 70.072.472 se comunico a través del pbx a informar que desconocía una transferencia hecha el día 18 de enero del año en curso por valor de $ 1'450.000, razón por la que solicita el reintegro de este valor a su cuenta de ahorros voluntarios, el asesor que  atendió la llamada indico al asociado que se realizaría el respectivo escalamiento y bloqueo de la cooperativa digital.
Durante estos días se pudo validar que previo a realizar la transacción hubo una actualización de datos por coop digital, también se evidencio que  operaciones llamo a confirmar al número que aparecía en nuestro sistema (número actualizado recientemente) hubo un intento donde no contestaron y luego devuelven la llamada indicando que era correcta la transaccción...Jefe de operaciones puede ampliar la info del control aplicado.
El 31 de enero Dir SAS se comunica con el asociado para darle un parte de tranquilidad, indicandole que estabamos haciendo todas las validaciones del caso, pregunte discretamente si de pronto alguien mas conocia sus claves, a lo que el sr responde que abosultamente nadie, que ni siquiera su hija que es abogada magistrada.
Acciones
Devolver el dinero al asociado (Jefe Jurídico)
 En comunicación del 05 de abril, la aseguradora niega el reconocimiento al no encontrarse amparado el siniestro en la póliza contratada. Ante esto, el señor Darío Goez interpone un derecho de petición ante la junta de vigilancia para que inste a la administración a reconocer el dinero. En respuesta del 03 de mayo del 2023, la Junta de Vigilancia responde al asociado que no encuentra verificada la existencia de los elementos de la responsabilidad civil que pretende endilgar a Febor Entidad Cooperativa toda vez que la custodia de las credenciales de acceso a la Cooperativa Digital son de uso exclusivo y personal de cada asociado, motivo por el cual, no hay lugar al reconocimiento de devolución alguna. Correo: Re: Estado Eventos de Riesgos - Tareas en proceso
Investigar. Solicitar a Wog rastreo de las operaciones con IP para determinar el origen de la operación.(Dirección TI y Operaciones)
Asesoría Jurídica al Asociado para el tratamiento de su caso(Jefe Jurídico)
El señor fue asesorado por el Jefe Jurídico para presentar los documentos correspondientes para la reclamación ante la aseguradora, el asociado los pasó y está en trámite.
Revisar el rastreo de operaciones y uso de la plataforma de Cooperativa Digital
En el proceso de investigación desde Operaciones, se analizó la trazabilidad de uso de la Cooperativa digital, se detecto que el asociado no había hecho cambio de claves durante el año2022, estos cambios se presentaron en 27  y 30 de enero 2023 y nuevamente el 2 febrero 2023. En cuanto al rastreo de IP donde se efectuaron transacciones se identificó que son de movistar y genera ubicación es Soacha, sin embargo, dado que son publicas, no se puede tener certeza o acercamiento a  la persona causante del fraude.
Correo: Re: Estado Eventos de Riesgos - Tareas en proceso</v>
      </c>
      <c r="U76" s="49">
        <f>VLOOKUP(Tabla15[[#This Row],[N° 
Evento]],'Eventos de riesgos'!B:I,8,0)</f>
        <v>1450000</v>
      </c>
      <c r="V76" s="49">
        <f>VLOOKUP(Tabla15[[#This Row],[N° 
Evento]],'Eventos de riesgos'!B:J,9,0)</f>
        <v>0</v>
      </c>
      <c r="W76" s="49">
        <f>VLOOKUP(Tabla15[[#This Row],[N° 
Evento]],'Eventos de riesgos'!B:K,10,0)</f>
        <v>0</v>
      </c>
      <c r="X76" s="44" t="str">
        <f>VLOOKUP(Tabla15[[#This Row],[N° 
Evento]],'Eventos de riesgos'!B:L,11,0)</f>
        <v>2 - Fraude Externo</v>
      </c>
      <c r="Y76" s="44" t="str">
        <f>VLOOKUP(Tabla15[[#This Row],[N° 
Evento]],'Eventos de riesgos'!B:M,12,0)</f>
        <v>22 - Hurto y Fraude</v>
      </c>
      <c r="Z76" s="44" t="str">
        <f>VLOOKUP(Tabla15[[#This Row],[N° 
Evento]],'Eventos de riesgos'!B:N,13,0)</f>
        <v>221 - Robo o Hurto</v>
      </c>
      <c r="AA76" s="44" t="str">
        <f>+VLOOKUP(Tabla15[[#This Row],[N° 
Evento]],'Eventos de riesgos'!B:AE,23,0)</f>
        <v>Suplantacion de Identidad y robo a asociados</v>
      </c>
      <c r="AB76" s="43" t="str">
        <f>VLOOKUP(Tabla15[[#This Row],[N° 
Evento]],'Eventos de riesgos'!B:O,14,0)</f>
        <v>Ninguna</v>
      </c>
      <c r="AC76" s="48">
        <f>VLOOKUP(Tabla15[[#This Row],[N° 
Evento]],'Eventos de riesgos'!B:P,15,0)</f>
        <v>44985</v>
      </c>
      <c r="AD76" s="43" t="str">
        <f>VLOOKUP(Tabla15[[#This Row],[N° 
Evento]],'Eventos de riesgos'!B:Q,16,0)</f>
        <v>Ahorros voluntarios</v>
      </c>
      <c r="AE76" s="43" t="str">
        <f>VLOOKUP(Tabla15[[#This Row],[N° 
Evento]],'Eventos de riesgos'!B:R,17,0)</f>
        <v>Comunicación por PBX</v>
      </c>
      <c r="AF76" s="45" t="str">
        <f>VLOOKUP(Tabla15[[#This Row],[N° 
Evento]],'Eventos de riesgos'!B:V,21,0)</f>
        <v>Aprobado</v>
      </c>
      <c r="AG76" s="44" t="str">
        <f>VLOOKUP(Tabla15[[#This Row],[N° 
Evento]],'Eventos de riesgos'!B:W,22,0)</f>
        <v>06/02/2023 09:37:30: Revisar controles y acciones a tomar con la Dirección de TI
06/02/2023 12:15:11: Comité Gerencia 06 febrero 2023. Durante el Comité se debatieron varias opciones tales como: Crear mecanismo de alerta mediante mensajes de texto que avise al asociado los movimientos que hace en la Cooperativa, generar códigos OTP para confirmar operaciones, limitar actualizaciones de datos de contacto en plataformas digitales, programar preguntas de seguridad. Desde Jurídica, asesorarlo para que formule una denuncia, Febor Le devolverá el dinero al asociado, la Dirección de TI solicitó a Wog rastreo de las operaciones con IP para determinar el origen de la operación.
06/02/2023 12:24:28: Actualización campo cuenta contable
23/02/2023 10:10:27: En el proceso de investigación desde Operaciones, se analizó la trazabilidad de uso de la Cooperativa digital, se detecto que el asociado no había hecho cambio de claves durante el año2022, estos cambios se presentaron en 27 y 30 de enero 2023 y nuevamente el 2 febrero 2023. En cuanto al rastreo de IP donde se efectuaron transacciones se identificó que son de movistar y genera ubicación es Soacha, sin embargo, dado que son publicas, no se puede tener certeza o acercamiento a la persona causante del fraude. El señor fue asesorado por el Jefe Jurídico para presentar los documentos correspondientes para la reclamación ante la aseguradora, el asociado los pasó y está en trámite.
07/03/2023 12:03:43: Se ordena que todas las transacciones a terceros deben ser confirmadas sin importar los montos debido a los casos de fraude presentados.</v>
      </c>
    </row>
    <row r="77" spans="3:33" ht="59" customHeight="1" x14ac:dyDescent="0.55000000000000004">
      <c r="C77" s="43" t="str">
        <f>+Tabla15[[#This Row],[N° 
Evento]]&amp;"-"&amp;Tabla15[[#This Row],[N° Tarea]]</f>
        <v>36-3</v>
      </c>
      <c r="D77" s="43">
        <v>36</v>
      </c>
      <c r="E77" s="43">
        <v>3</v>
      </c>
      <c r="F77" s="44" t="s">
        <v>312</v>
      </c>
      <c r="G77" s="44" t="s">
        <v>1019</v>
      </c>
      <c r="H77" s="44" t="s">
        <v>233</v>
      </c>
      <c r="I77" s="45" t="s">
        <v>240</v>
      </c>
      <c r="J77" s="46">
        <v>44958</v>
      </c>
      <c r="K77" s="46">
        <v>44958</v>
      </c>
      <c r="L77" s="47" t="str">
        <f>IF(Tabla15[[#This Row],[Fecha de Finalización]]&gt;0,"Cerrada","En Proceso")</f>
        <v>Cerrada</v>
      </c>
      <c r="M77" s="43">
        <f t="shared" si="1"/>
        <v>0</v>
      </c>
      <c r="N77" s="44" t="s">
        <v>313</v>
      </c>
      <c r="O77" s="43">
        <f>VLOOKUP(Tabla15[[#This Row],[N° 
Evento]],'Eventos de riesgos'!B:C,2,0)</f>
        <v>2023</v>
      </c>
      <c r="P77" s="43" t="str">
        <f>VLOOKUP(Tabla15[[#This Row],[N° 
Evento]],'Eventos de riesgos'!B:D,3,0)</f>
        <v xml:space="preserve">Feb </v>
      </c>
      <c r="Q77" s="48">
        <f>VLOOKUP(Tabla15[[#This Row],[N° 
Evento]],'Eventos de riesgos'!B:E,4,0)</f>
        <v>44941.689583333333</v>
      </c>
      <c r="R77" s="48">
        <f>VLOOKUP(Tabla15[[#This Row],[N° 
Evento]],'Eventos de riesgos'!B:F,5,0)</f>
        <v>44956.691666666666</v>
      </c>
      <c r="S77" s="48">
        <f>VLOOKUP(Tabla15[[#This Row],[N° 
Evento]],'Eventos de riesgos'!B:G,6,0)</f>
        <v>44958.69027777778</v>
      </c>
      <c r="T77" s="62" t="str">
        <f>VLOOKUP(Tabla15[[#This Row],[N° 
Evento]],'Eventos de riesgos'!B:H,7,0)</f>
        <v>Caso
El lunes 30 de enero el asociado DARIO FERNANDO GOEZ OSPINA C.C. 70.072.472 se comunico a través del pbx a informar que desconocía una transferencia hecha el día 18 de enero del año en curso por valor de $ 1'450.000, razón por la que solicita el reintegro de este valor a su cuenta de ahorros voluntarios, el asesor que  atendió la llamada indico al asociado que se realizaría el respectivo escalamiento y bloqueo de la cooperativa digital.
Durante estos días se pudo validar que previo a realizar la transacción hubo una actualización de datos por coop digital, también se evidencio que  operaciones llamo a confirmar al número que aparecía en nuestro sistema (número actualizado recientemente) hubo un intento donde no contestaron y luego devuelven la llamada indicando que era correcta la transaccción...Jefe de operaciones puede ampliar la info del control aplicado.
El 31 de enero Dir SAS se comunica con el asociado para darle un parte de tranquilidad, indicandole que estabamos haciendo todas las validaciones del caso, pregunte discretamente si de pronto alguien mas conocia sus claves, a lo que el sr responde que abosultamente nadie, que ni siquiera su hija que es abogada magistrada.
Acciones
Devolver el dinero al asociado (Jefe Jurídico)
 En comunicación del 05 de abril, la aseguradora niega el reconocimiento al no encontrarse amparado el siniestro en la póliza contratada. Ante esto, el señor Darío Goez interpone un derecho de petición ante la junta de vigilancia para que inste a la administración a reconocer el dinero. En respuesta del 03 de mayo del 2023, la Junta de Vigilancia responde al asociado que no encuentra verificada la existencia de los elementos de la responsabilidad civil que pretende endilgar a Febor Entidad Cooperativa toda vez que la custodia de las credenciales de acceso a la Cooperativa Digital son de uso exclusivo y personal de cada asociado, motivo por el cual, no hay lugar al reconocimiento de devolución alguna. Correo: Re: Estado Eventos de Riesgos - Tareas en proceso
Investigar. Solicitar a Wog rastreo de las operaciones con IP para determinar el origen de la operación.(Dirección TI y Operaciones)
Asesoría Jurídica al Asociado para el tratamiento de su caso(Jefe Jurídico)
El señor fue asesorado por el Jefe Jurídico para presentar los documentos correspondientes para la reclamación ante la aseguradora, el asociado los pasó y está en trámite.
Revisar el rastreo de operaciones y uso de la plataforma de Cooperativa Digital
En el proceso de investigación desde Operaciones, se analizó la trazabilidad de uso de la Cooperativa digital, se detecto que el asociado no había hecho cambio de claves durante el año2022, estos cambios se presentaron en 27  y 30 de enero 2023 y nuevamente el 2 febrero 2023. En cuanto al rastreo de IP donde se efectuaron transacciones se identificó que son de movistar y genera ubicación es Soacha, sin embargo, dado que son publicas, no se puede tener certeza o acercamiento a  la persona causante del fraude.
Correo: Re: Estado Eventos de Riesgos - Tareas en proceso</v>
      </c>
      <c r="U77" s="49">
        <f>VLOOKUP(Tabla15[[#This Row],[N° 
Evento]],'Eventos de riesgos'!B:I,8,0)</f>
        <v>1450000</v>
      </c>
      <c r="V77" s="49">
        <f>VLOOKUP(Tabla15[[#This Row],[N° 
Evento]],'Eventos de riesgos'!B:J,9,0)</f>
        <v>0</v>
      </c>
      <c r="W77" s="49">
        <f>VLOOKUP(Tabla15[[#This Row],[N° 
Evento]],'Eventos de riesgos'!B:K,10,0)</f>
        <v>0</v>
      </c>
      <c r="X77" s="44" t="str">
        <f>VLOOKUP(Tabla15[[#This Row],[N° 
Evento]],'Eventos de riesgos'!B:L,11,0)</f>
        <v>2 - Fraude Externo</v>
      </c>
      <c r="Y77" s="44" t="str">
        <f>VLOOKUP(Tabla15[[#This Row],[N° 
Evento]],'Eventos de riesgos'!B:M,12,0)</f>
        <v>22 - Hurto y Fraude</v>
      </c>
      <c r="Z77" s="44" t="str">
        <f>VLOOKUP(Tabla15[[#This Row],[N° 
Evento]],'Eventos de riesgos'!B:N,13,0)</f>
        <v>221 - Robo o Hurto</v>
      </c>
      <c r="AA77" s="44" t="str">
        <f>+VLOOKUP(Tabla15[[#This Row],[N° 
Evento]],'Eventos de riesgos'!B:AE,23,0)</f>
        <v>Suplantacion de Identidad y robo a asociados</v>
      </c>
      <c r="AB77" s="43" t="str">
        <f>VLOOKUP(Tabla15[[#This Row],[N° 
Evento]],'Eventos de riesgos'!B:O,14,0)</f>
        <v>Ninguna</v>
      </c>
      <c r="AC77" s="48">
        <f>VLOOKUP(Tabla15[[#This Row],[N° 
Evento]],'Eventos de riesgos'!B:P,15,0)</f>
        <v>44985</v>
      </c>
      <c r="AD77" s="43" t="str">
        <f>VLOOKUP(Tabla15[[#This Row],[N° 
Evento]],'Eventos de riesgos'!B:Q,16,0)</f>
        <v>Ahorros voluntarios</v>
      </c>
      <c r="AE77" s="43" t="str">
        <f>VLOOKUP(Tabla15[[#This Row],[N° 
Evento]],'Eventos de riesgos'!B:R,17,0)</f>
        <v>Comunicación por PBX</v>
      </c>
      <c r="AF77" s="45" t="str">
        <f>VLOOKUP(Tabla15[[#This Row],[N° 
Evento]],'Eventos de riesgos'!B:V,21,0)</f>
        <v>Aprobado</v>
      </c>
      <c r="AG77" s="44" t="str">
        <f>VLOOKUP(Tabla15[[#This Row],[N° 
Evento]],'Eventos de riesgos'!B:W,22,0)</f>
        <v>06/02/2023 09:37:30: Revisar controles y acciones a tomar con la Dirección de TI
06/02/2023 12:15:11: Comité Gerencia 06 febrero 2023. Durante el Comité se debatieron varias opciones tales como: Crear mecanismo de alerta mediante mensajes de texto que avise al asociado los movimientos que hace en la Cooperativa, generar códigos OTP para confirmar operaciones, limitar actualizaciones de datos de contacto en plataformas digitales, programar preguntas de seguridad. Desde Jurídica, asesorarlo para que formule una denuncia, Febor Le devolverá el dinero al asociado, la Dirección de TI solicitó a Wog rastreo de las operaciones con IP para determinar el origen de la operación.
06/02/2023 12:24:28: Actualización campo cuenta contable
23/02/2023 10:10:27: En el proceso de investigación desde Operaciones, se analizó la trazabilidad de uso de la Cooperativa digital, se detecto que el asociado no había hecho cambio de claves durante el año2022, estos cambios se presentaron en 27 y 30 de enero 2023 y nuevamente el 2 febrero 2023. En cuanto al rastreo de IP donde se efectuaron transacciones se identificó que son de movistar y genera ubicación es Soacha, sin embargo, dado que son publicas, no se puede tener certeza o acercamiento a la persona causante del fraude. El señor fue asesorado por el Jefe Jurídico para presentar los documentos correspondientes para la reclamación ante la aseguradora, el asociado los pasó y está en trámite.
07/03/2023 12:03:43: Se ordena que todas las transacciones a terceros deben ser confirmadas sin importar los montos debido a los casos de fraude presentados.</v>
      </c>
    </row>
    <row r="78" spans="3:33" ht="59" customHeight="1" x14ac:dyDescent="0.55000000000000004">
      <c r="C78" s="43" t="str">
        <f>+Tabla15[[#This Row],[N° 
Evento]]&amp;"-"&amp;Tabla15[[#This Row],[N° Tarea]]</f>
        <v>36-4</v>
      </c>
      <c r="D78" s="43">
        <v>36</v>
      </c>
      <c r="E78" s="43">
        <v>4</v>
      </c>
      <c r="F78" s="44" t="s">
        <v>314</v>
      </c>
      <c r="G78" s="44" t="s">
        <v>1019</v>
      </c>
      <c r="H78" s="44" t="s">
        <v>750</v>
      </c>
      <c r="I78" s="45" t="s">
        <v>273</v>
      </c>
      <c r="J78" s="46">
        <v>44958</v>
      </c>
      <c r="K78" s="46">
        <v>44960</v>
      </c>
      <c r="L78" s="47" t="str">
        <f>IF(Tabla15[[#This Row],[Fecha de Finalización]]&gt;0,"Cerrada","En Proceso")</f>
        <v>Cerrada</v>
      </c>
      <c r="M78" s="43">
        <f t="shared" si="1"/>
        <v>2</v>
      </c>
      <c r="N78" s="44" t="s">
        <v>395</v>
      </c>
      <c r="O78" s="43">
        <f>VLOOKUP(Tabla15[[#This Row],[N° 
Evento]],'Eventos de riesgos'!B:C,2,0)</f>
        <v>2023</v>
      </c>
      <c r="P78" s="43" t="str">
        <f>VLOOKUP(Tabla15[[#This Row],[N° 
Evento]],'Eventos de riesgos'!B:D,3,0)</f>
        <v xml:space="preserve">Feb </v>
      </c>
      <c r="Q78" s="48">
        <f>VLOOKUP(Tabla15[[#This Row],[N° 
Evento]],'Eventos de riesgos'!B:E,4,0)</f>
        <v>44941.689583333333</v>
      </c>
      <c r="R78" s="48">
        <f>VLOOKUP(Tabla15[[#This Row],[N° 
Evento]],'Eventos de riesgos'!B:F,5,0)</f>
        <v>44956.691666666666</v>
      </c>
      <c r="S78" s="48">
        <f>VLOOKUP(Tabla15[[#This Row],[N° 
Evento]],'Eventos de riesgos'!B:G,6,0)</f>
        <v>44958.69027777778</v>
      </c>
      <c r="T78" s="62" t="str">
        <f>VLOOKUP(Tabla15[[#This Row],[N° 
Evento]],'Eventos de riesgos'!B:H,7,0)</f>
        <v>Caso
El lunes 30 de enero el asociado DARIO FERNANDO GOEZ OSPINA C.C. 70.072.472 se comunico a través del pbx a informar que desconocía una transferencia hecha el día 18 de enero del año en curso por valor de $ 1'450.000, razón por la que solicita el reintegro de este valor a su cuenta de ahorros voluntarios, el asesor que  atendió la llamada indico al asociado que se realizaría el respectivo escalamiento y bloqueo de la cooperativa digital.
Durante estos días se pudo validar que previo a realizar la transacción hubo una actualización de datos por coop digital, también se evidencio que  operaciones llamo a confirmar al número que aparecía en nuestro sistema (número actualizado recientemente) hubo un intento donde no contestaron y luego devuelven la llamada indicando que era correcta la transaccción...Jefe de operaciones puede ampliar la info del control aplicado.
El 31 de enero Dir SAS se comunica con el asociado para darle un parte de tranquilidad, indicandole que estabamos haciendo todas las validaciones del caso, pregunte discretamente si de pronto alguien mas conocia sus claves, a lo que el sr responde que abosultamente nadie, que ni siquiera su hija que es abogada magistrada.
Acciones
Devolver el dinero al asociado (Jefe Jurídico)
 En comunicación del 05 de abril, la aseguradora niega el reconocimiento al no encontrarse amparado el siniestro en la póliza contratada. Ante esto, el señor Darío Goez interpone un derecho de petición ante la junta de vigilancia para que inste a la administración a reconocer el dinero. En respuesta del 03 de mayo del 2023, la Junta de Vigilancia responde al asociado que no encuentra verificada la existencia de los elementos de la responsabilidad civil que pretende endilgar a Febor Entidad Cooperativa toda vez que la custodia de las credenciales de acceso a la Cooperativa Digital son de uso exclusivo y personal de cada asociado, motivo por el cual, no hay lugar al reconocimiento de devolución alguna. Correo: Re: Estado Eventos de Riesgos - Tareas en proceso
Investigar. Solicitar a Wog rastreo de las operaciones con IP para determinar el origen de la operación.(Dirección TI y Operaciones)
Asesoría Jurídica al Asociado para el tratamiento de su caso(Jefe Jurídico)
El señor fue asesorado por el Jefe Jurídico para presentar los documentos correspondientes para la reclamación ante la aseguradora, el asociado los pasó y está en trámite.
Revisar el rastreo de operaciones y uso de la plataforma de Cooperativa Digital
En el proceso de investigación desde Operaciones, se analizó la trazabilidad de uso de la Cooperativa digital, se detecto que el asociado no había hecho cambio de claves durante el año2022, estos cambios se presentaron en 27  y 30 de enero 2023 y nuevamente el 2 febrero 2023. En cuanto al rastreo de IP donde se efectuaron transacciones se identificó que son de movistar y genera ubicación es Soacha, sin embargo, dado que son publicas, no se puede tener certeza o acercamiento a  la persona causante del fraude.
Correo: Re: Estado Eventos de Riesgos - Tareas en proceso</v>
      </c>
      <c r="U78" s="49">
        <f>VLOOKUP(Tabla15[[#This Row],[N° 
Evento]],'Eventos de riesgos'!B:I,8,0)</f>
        <v>1450000</v>
      </c>
      <c r="V78" s="49">
        <f>VLOOKUP(Tabla15[[#This Row],[N° 
Evento]],'Eventos de riesgos'!B:J,9,0)</f>
        <v>0</v>
      </c>
      <c r="W78" s="49">
        <f>VLOOKUP(Tabla15[[#This Row],[N° 
Evento]],'Eventos de riesgos'!B:K,10,0)</f>
        <v>0</v>
      </c>
      <c r="X78" s="44" t="str">
        <f>VLOOKUP(Tabla15[[#This Row],[N° 
Evento]],'Eventos de riesgos'!B:L,11,0)</f>
        <v>2 - Fraude Externo</v>
      </c>
      <c r="Y78" s="44" t="str">
        <f>VLOOKUP(Tabla15[[#This Row],[N° 
Evento]],'Eventos de riesgos'!B:M,12,0)</f>
        <v>22 - Hurto y Fraude</v>
      </c>
      <c r="Z78" s="44" t="str">
        <f>VLOOKUP(Tabla15[[#This Row],[N° 
Evento]],'Eventos de riesgos'!B:N,13,0)</f>
        <v>221 - Robo o Hurto</v>
      </c>
      <c r="AA78" s="44" t="str">
        <f>+VLOOKUP(Tabla15[[#This Row],[N° 
Evento]],'Eventos de riesgos'!B:AE,23,0)</f>
        <v>Suplantacion de Identidad y robo a asociados</v>
      </c>
      <c r="AB78" s="43" t="str">
        <f>VLOOKUP(Tabla15[[#This Row],[N° 
Evento]],'Eventos de riesgos'!B:O,14,0)</f>
        <v>Ninguna</v>
      </c>
      <c r="AC78" s="48">
        <f>VLOOKUP(Tabla15[[#This Row],[N° 
Evento]],'Eventos de riesgos'!B:P,15,0)</f>
        <v>44985</v>
      </c>
      <c r="AD78" s="43" t="str">
        <f>VLOOKUP(Tabla15[[#This Row],[N° 
Evento]],'Eventos de riesgos'!B:Q,16,0)</f>
        <v>Ahorros voluntarios</v>
      </c>
      <c r="AE78" s="43" t="str">
        <f>VLOOKUP(Tabla15[[#This Row],[N° 
Evento]],'Eventos de riesgos'!B:R,17,0)</f>
        <v>Comunicación por PBX</v>
      </c>
      <c r="AF78" s="45" t="str">
        <f>VLOOKUP(Tabla15[[#This Row],[N° 
Evento]],'Eventos de riesgos'!B:V,21,0)</f>
        <v>Aprobado</v>
      </c>
      <c r="AG78" s="44" t="str">
        <f>VLOOKUP(Tabla15[[#This Row],[N° 
Evento]],'Eventos de riesgos'!B:W,22,0)</f>
        <v>06/02/2023 09:37:30: Revisar controles y acciones a tomar con la Dirección de TI
06/02/2023 12:15:11: Comité Gerencia 06 febrero 2023. Durante el Comité se debatieron varias opciones tales como: Crear mecanismo de alerta mediante mensajes de texto que avise al asociado los movimientos que hace en la Cooperativa, generar códigos OTP para confirmar operaciones, limitar actualizaciones de datos de contacto en plataformas digitales, programar preguntas de seguridad. Desde Jurídica, asesorarlo para que formule una denuncia, Febor Le devolverá el dinero al asociado, la Dirección de TI solicitó a Wog rastreo de las operaciones con IP para determinar el origen de la operación.
06/02/2023 12:24:28: Actualización campo cuenta contable
23/02/2023 10:10:27: En el proceso de investigación desde Operaciones, se analizó la trazabilidad de uso de la Cooperativa digital, se detecto que el asociado no había hecho cambio de claves durante el año2022, estos cambios se presentaron en 27 y 30 de enero 2023 y nuevamente el 2 febrero 2023. En cuanto al rastreo de IP donde se efectuaron transacciones se identificó que son de movistar y genera ubicación es Soacha, sin embargo, dado que son publicas, no se puede tener certeza o acercamiento a la persona causante del fraude. El señor fue asesorado por el Jefe Jurídico para presentar los documentos correspondientes para la reclamación ante la aseguradora, el asociado los pasó y está en trámite.
07/03/2023 12:03:43: Se ordena que todas las transacciones a terceros deben ser confirmadas sin importar los montos debido a los casos de fraude presentados.</v>
      </c>
    </row>
    <row r="79" spans="3:33" ht="59" customHeight="1" x14ac:dyDescent="0.55000000000000004">
      <c r="C79" s="43" t="str">
        <f>+Tabla15[[#This Row],[N° 
Evento]]&amp;"-"&amp;Tabla15[[#This Row],[N° Tarea]]</f>
        <v>37-1</v>
      </c>
      <c r="D79" s="43">
        <v>37</v>
      </c>
      <c r="E79" s="43">
        <v>1</v>
      </c>
      <c r="F79" s="44" t="s">
        <v>315</v>
      </c>
      <c r="G79" s="44" t="s">
        <v>1019</v>
      </c>
      <c r="H79" s="44" t="s">
        <v>215</v>
      </c>
      <c r="I79" s="45" t="s">
        <v>91</v>
      </c>
      <c r="J79" s="46">
        <v>44977</v>
      </c>
      <c r="K79" s="46">
        <v>44977</v>
      </c>
      <c r="L79" s="47" t="str">
        <f>IF(Tabla15[[#This Row],[Fecha de Finalización]]&gt;0,"Cerrada","En Proceso")</f>
        <v>Cerrada</v>
      </c>
      <c r="M79" s="43">
        <f t="shared" si="1"/>
        <v>0</v>
      </c>
      <c r="N79" s="44" t="s">
        <v>316</v>
      </c>
      <c r="O79" s="43">
        <f>VLOOKUP(Tabla15[[#This Row],[N° 
Evento]],'Eventos de riesgos'!B:C,2,0)</f>
        <v>2023</v>
      </c>
      <c r="P79" s="43" t="str">
        <f>VLOOKUP(Tabla15[[#This Row],[N° 
Evento]],'Eventos de riesgos'!B:D,3,0)</f>
        <v xml:space="preserve">Feb </v>
      </c>
      <c r="Q79" s="48">
        <f>VLOOKUP(Tabla15[[#This Row],[N° 
Evento]],'Eventos de riesgos'!B:E,4,0)</f>
        <v>44977.479166666664</v>
      </c>
      <c r="R79" s="48">
        <f>VLOOKUP(Tabla15[[#This Row],[N° 
Evento]],'Eventos de riesgos'!B:F,5,0)</f>
        <v>44977.479166666664</v>
      </c>
      <c r="S79" s="48">
        <f>VLOOKUP(Tabla15[[#This Row],[N° 
Evento]],'Eventos de riesgos'!B:G,6,0)</f>
        <v>44977.479861111111</v>
      </c>
      <c r="T79" s="62" t="str">
        <f>VLOOKUP(Tabla15[[#This Row],[N° 
Evento]],'Eventos de riesgos'!B:H,7,0)</f>
        <v>Caso
La Directora Johana Cortés recibió el siguiente mensaje
'El señor Diego Mauricio Vásquez Escobar que constituyó hace unos meses un CDAT a dos años (según me dice al 7.5% EA). El llamó a averiguar por la causación de intereses y al parecer le informaron mal y está muy preocupado porque le dijeron que era un error del software.'
El señor Diego Vásquez identificado con CC 71668299 constituyó un CDAT n°  01322000000001624 a 720 días con tasa EA del 7.5% de febrero 2022 a febrero 2024 al momento de consultar cuanto tenía causado en intereses en febrero 2023, aparecía registrado $7.458.296 millones cuando debía ser $13.950.000.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Este inconveniente fue trasladado al proveedor Wog para su inspección y arreglo definitivo en el sistema.
El impacto en la diferencia de costos por causación de intereses es aproximadamente $320 millones los cuales tendrán reconocimiento total en el mes de febrero 2023.
Los funcionarios encargados de crear el CDAT en el sistema deberán tener en cuenta no marcar el parámetro “Dos años” mientras el proveedor Wog genera una solución definitiva.
Es necesario diseñar plantillas estándar para el calculo de intereses de los productos de tal manera que, sirva para auditar e identificar que el sistema esté calculando correctamente.
Acciones
Revisar el detalle del error en la liquidación de intereses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Solicitar a Wog, la atención sobre esta falla revisando la parametrización directa del sistema
Wog confirmó que fue arreglada la parametrización de la variable de periodicidad 'DOS AÑOS ' en el proceso de creación de CDATs de tal manera que calcule correctamente como esta definido para la variable de periodicidad 'AL VENCIMIENTO'
Retroalimentar a los funcionarios que crean CDATs sobre la correcta creación de estos productos
Creación productos de 720 días con periodicidad 'Al Vencimiento'
Respuesta formal al asociado. Certificar el valor de intereses del CDAT.
Directora SAS, atendió el caso
Causación de intereses faltante de CDATs que presentaron inconveniente en su creación
En comité de gerencia del 7 de marzo de 2023 se tomó la decisión de causar la totalidad afectando los estados financieros  corte de febrero 2023
Es necesario diseñar plantillas estándar para el cálculo de intereses de los productos de tal manera que, sirva para auditar e identificar que el sistema esté calculando correctamente.(Jefe de Operaciones).</v>
      </c>
      <c r="U79" s="49">
        <f>VLOOKUP(Tabla15[[#This Row],[N° 
Evento]],'Eventos de riesgos'!B:I,8,0)</f>
        <v>6491704</v>
      </c>
      <c r="V79" s="49">
        <f>VLOOKUP(Tabla15[[#This Row],[N° 
Evento]],'Eventos de riesgos'!B:J,9,0)</f>
        <v>0</v>
      </c>
      <c r="W79" s="49">
        <f>VLOOKUP(Tabla15[[#This Row],[N° 
Evento]],'Eventos de riesgos'!B:K,10,0)</f>
        <v>0</v>
      </c>
      <c r="X79" s="44" t="str">
        <f>VLOOKUP(Tabla15[[#This Row],[N° 
Evento]],'Eventos de riesgos'!B:L,11,0)</f>
        <v>7 - Ejecución y Administración de Procesos</v>
      </c>
      <c r="Y79" s="44" t="str">
        <f>VLOOKUP(Tabla15[[#This Row],[N° 
Evento]],'Eventos de riesgos'!B:M,12,0)</f>
        <v>71 - Recepción, Ejecución y Mantenimiento de Operaciones</v>
      </c>
      <c r="Z79" s="44" t="str">
        <f>VLOOKUP(Tabla15[[#This Row],[N° 
Evento]],'Eventos de riesgos'!B:N,13,0)</f>
        <v>712 - Errores en Digitación de Datos, Mantenimiento o Descarga</v>
      </c>
      <c r="AA79" s="44" t="str">
        <f>+VLOOKUP(Tabla15[[#This Row],[N° 
Evento]],'Eventos de riesgos'!B:AE,23,0)</f>
        <v>Error en liquidación de Intereses de CDATS</v>
      </c>
      <c r="AB79" s="43" t="str">
        <f>VLOOKUP(Tabla15[[#This Row],[N° 
Evento]],'Eventos de riesgos'!B:O,14,0)</f>
        <v>Ninguna</v>
      </c>
      <c r="AC79" s="48">
        <f>VLOOKUP(Tabla15[[#This Row],[N° 
Evento]],'Eventos de riesgos'!B:P,15,0)</f>
        <v>44985.479861111111</v>
      </c>
      <c r="AD79" s="43" t="str">
        <f>VLOOKUP(Tabla15[[#This Row],[N° 
Evento]],'Eventos de riesgos'!B:Q,16,0)</f>
        <v>CDAT</v>
      </c>
      <c r="AE79" s="43" t="str">
        <f>VLOOKUP(Tabla15[[#This Row],[N° 
Evento]],'Eventos de riesgos'!B:R,17,0)</f>
        <v>Comunicación por PBX</v>
      </c>
      <c r="AF79" s="45" t="str">
        <f>VLOOKUP(Tabla15[[#This Row],[N° 
Evento]],'Eventos de riesgos'!B:V,21,0)</f>
        <v>Aprobado</v>
      </c>
      <c r="AG79" s="44" t="str">
        <f>VLOOKUP(Tabla15[[#This Row],[N° 
Evento]],'Eventos de riesgos'!B:W,22,0)</f>
        <v>22/02/2023 11:31:29: No se contempla que sea pérdida económica porque son intereses de los CDATs a reconocer, no gastos.</v>
      </c>
    </row>
    <row r="80" spans="3:33" ht="59" customHeight="1" x14ac:dyDescent="0.55000000000000004">
      <c r="C80" s="43" t="str">
        <f>+Tabla15[[#This Row],[N° 
Evento]]&amp;"-"&amp;Tabla15[[#This Row],[N° Tarea]]</f>
        <v>37-2</v>
      </c>
      <c r="D80" s="43">
        <v>37</v>
      </c>
      <c r="E80" s="43">
        <v>2</v>
      </c>
      <c r="F80" s="44" t="s">
        <v>317</v>
      </c>
      <c r="G80" s="44" t="s">
        <v>1019</v>
      </c>
      <c r="H80" s="44" t="s">
        <v>215</v>
      </c>
      <c r="I80" s="45" t="s">
        <v>91</v>
      </c>
      <c r="J80" s="46">
        <v>44977</v>
      </c>
      <c r="K80" s="46">
        <v>44977</v>
      </c>
      <c r="L80" s="47" t="str">
        <f>IF(Tabla15[[#This Row],[Fecha de Finalización]]&gt;0,"Cerrada","En Proceso")</f>
        <v>Cerrada</v>
      </c>
      <c r="M80" s="43">
        <f t="shared" si="1"/>
        <v>0</v>
      </c>
      <c r="N80" s="44" t="s">
        <v>247</v>
      </c>
      <c r="O80" s="43">
        <f>VLOOKUP(Tabla15[[#This Row],[N° 
Evento]],'Eventos de riesgos'!B:C,2,0)</f>
        <v>2023</v>
      </c>
      <c r="P80" s="43" t="str">
        <f>VLOOKUP(Tabla15[[#This Row],[N° 
Evento]],'Eventos de riesgos'!B:D,3,0)</f>
        <v xml:space="preserve">Feb </v>
      </c>
      <c r="Q80" s="48">
        <f>VLOOKUP(Tabla15[[#This Row],[N° 
Evento]],'Eventos de riesgos'!B:E,4,0)</f>
        <v>44977.479166666664</v>
      </c>
      <c r="R80" s="48">
        <f>VLOOKUP(Tabla15[[#This Row],[N° 
Evento]],'Eventos de riesgos'!B:F,5,0)</f>
        <v>44977.479166666664</v>
      </c>
      <c r="S80" s="48">
        <f>VLOOKUP(Tabla15[[#This Row],[N° 
Evento]],'Eventos de riesgos'!B:G,6,0)</f>
        <v>44977.479861111111</v>
      </c>
      <c r="T80" s="62" t="str">
        <f>VLOOKUP(Tabla15[[#This Row],[N° 
Evento]],'Eventos de riesgos'!B:H,7,0)</f>
        <v>Caso
La Directora Johana Cortés recibió el siguiente mensaje
'El señor Diego Mauricio Vásquez Escobar que constituyó hace unos meses un CDAT a dos años (según me dice al 7.5% EA). El llamó a averiguar por la causación de intereses y al parecer le informaron mal y está muy preocupado porque le dijeron que era un error del software.'
El señor Diego Vásquez identificado con CC 71668299 constituyó un CDAT n°  01322000000001624 a 720 días con tasa EA del 7.5% de febrero 2022 a febrero 2024 al momento de consultar cuanto tenía causado en intereses en febrero 2023, aparecía registrado $7.458.296 millones cuando debía ser $13.950.000.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Este inconveniente fue trasladado al proveedor Wog para su inspección y arreglo definitivo en el sistema.
El impacto en la diferencia de costos por causación de intereses es aproximadamente $320 millones los cuales tendrán reconocimiento total en el mes de febrero 2023.
Los funcionarios encargados de crear el CDAT en el sistema deberán tener en cuenta no marcar el parámetro “Dos años” mientras el proveedor Wog genera una solución definitiva.
Es necesario diseñar plantillas estándar para el calculo de intereses de los productos de tal manera que, sirva para auditar e identificar que el sistema esté calculando correctamente.
Acciones
Revisar el detalle del error en la liquidación de intereses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Solicitar a Wog, la atención sobre esta falla revisando la parametrización directa del sistema
Wog confirmó que fue arreglada la parametrización de la variable de periodicidad 'DOS AÑOS ' en el proceso de creación de CDATs de tal manera que calcule correctamente como esta definido para la variable de periodicidad 'AL VENCIMIENTO'
Retroalimentar a los funcionarios que crean CDATs sobre la correcta creación de estos productos
Creación productos de 720 días con periodicidad 'Al Vencimiento'
Respuesta formal al asociado. Certificar el valor de intereses del CDAT.
Directora SAS, atendió el caso
Causación de intereses faltante de CDATs que presentaron inconveniente en su creación
En comité de gerencia del 7 de marzo de 2023 se tomó la decisión de causar la totalidad afectando los estados financieros  corte de febrero 2023
Es necesario diseñar plantillas estándar para el cálculo de intereses de los productos de tal manera que, sirva para auditar e identificar que el sistema esté calculando correctamente.(Jefe de Operaciones).</v>
      </c>
      <c r="U80" s="49">
        <f>VLOOKUP(Tabla15[[#This Row],[N° 
Evento]],'Eventos de riesgos'!B:I,8,0)</f>
        <v>6491704</v>
      </c>
      <c r="V80" s="49">
        <f>VLOOKUP(Tabla15[[#This Row],[N° 
Evento]],'Eventos de riesgos'!B:J,9,0)</f>
        <v>0</v>
      </c>
      <c r="W80" s="49">
        <f>VLOOKUP(Tabla15[[#This Row],[N° 
Evento]],'Eventos de riesgos'!B:K,10,0)</f>
        <v>0</v>
      </c>
      <c r="X80" s="44" t="str">
        <f>VLOOKUP(Tabla15[[#This Row],[N° 
Evento]],'Eventos de riesgos'!B:L,11,0)</f>
        <v>7 - Ejecución y Administración de Procesos</v>
      </c>
      <c r="Y80" s="44" t="str">
        <f>VLOOKUP(Tabla15[[#This Row],[N° 
Evento]],'Eventos de riesgos'!B:M,12,0)</f>
        <v>71 - Recepción, Ejecución y Mantenimiento de Operaciones</v>
      </c>
      <c r="Z80" s="44" t="str">
        <f>VLOOKUP(Tabla15[[#This Row],[N° 
Evento]],'Eventos de riesgos'!B:N,13,0)</f>
        <v>712 - Errores en Digitación de Datos, Mantenimiento o Descarga</v>
      </c>
      <c r="AA80" s="44" t="str">
        <f>+VLOOKUP(Tabla15[[#This Row],[N° 
Evento]],'Eventos de riesgos'!B:AE,23,0)</f>
        <v>Error en liquidación de Intereses de CDATS</v>
      </c>
      <c r="AB80" s="43" t="str">
        <f>VLOOKUP(Tabla15[[#This Row],[N° 
Evento]],'Eventos de riesgos'!B:O,14,0)</f>
        <v>Ninguna</v>
      </c>
      <c r="AC80" s="48">
        <f>VLOOKUP(Tabla15[[#This Row],[N° 
Evento]],'Eventos de riesgos'!B:P,15,0)</f>
        <v>44985.479861111111</v>
      </c>
      <c r="AD80" s="43" t="str">
        <f>VLOOKUP(Tabla15[[#This Row],[N° 
Evento]],'Eventos de riesgos'!B:Q,16,0)</f>
        <v>CDAT</v>
      </c>
      <c r="AE80" s="43" t="str">
        <f>VLOOKUP(Tabla15[[#This Row],[N° 
Evento]],'Eventos de riesgos'!B:R,17,0)</f>
        <v>Comunicación por PBX</v>
      </c>
      <c r="AF80" s="45" t="str">
        <f>VLOOKUP(Tabla15[[#This Row],[N° 
Evento]],'Eventos de riesgos'!B:V,21,0)</f>
        <v>Aprobado</v>
      </c>
      <c r="AG80" s="44" t="str">
        <f>VLOOKUP(Tabla15[[#This Row],[N° 
Evento]],'Eventos de riesgos'!B:W,22,0)</f>
        <v>22/02/2023 11:31:29: No se contempla que sea pérdida económica porque son intereses de los CDATs a reconocer, no gastos.</v>
      </c>
    </row>
    <row r="81" spans="3:33" ht="59" customHeight="1" x14ac:dyDescent="0.55000000000000004">
      <c r="C81" s="43" t="str">
        <f>+Tabla15[[#This Row],[N° 
Evento]]&amp;"-"&amp;Tabla15[[#This Row],[N° Tarea]]</f>
        <v>37-3</v>
      </c>
      <c r="D81" s="43">
        <v>37</v>
      </c>
      <c r="E81" s="43">
        <v>3</v>
      </c>
      <c r="F81" s="44" t="s">
        <v>318</v>
      </c>
      <c r="G81" s="44" t="s">
        <v>1019</v>
      </c>
      <c r="H81" s="44" t="s">
        <v>215</v>
      </c>
      <c r="I81" s="45" t="s">
        <v>91</v>
      </c>
      <c r="J81" s="46">
        <v>44977</v>
      </c>
      <c r="K81" s="46">
        <v>44992</v>
      </c>
      <c r="L81" s="47" t="str">
        <f>IF(Tabla15[[#This Row],[Fecha de Finalización]]&gt;0,"Cerrada","En Proceso")</f>
        <v>Cerrada</v>
      </c>
      <c r="M81" s="43">
        <f t="shared" si="1"/>
        <v>15</v>
      </c>
      <c r="N81" s="44" t="s">
        <v>319</v>
      </c>
      <c r="O81" s="43">
        <f>VLOOKUP(Tabla15[[#This Row],[N° 
Evento]],'Eventos de riesgos'!B:C,2,0)</f>
        <v>2023</v>
      </c>
      <c r="P81" s="43" t="str">
        <f>VLOOKUP(Tabla15[[#This Row],[N° 
Evento]],'Eventos de riesgos'!B:D,3,0)</f>
        <v xml:space="preserve">Feb </v>
      </c>
      <c r="Q81" s="48">
        <f>VLOOKUP(Tabla15[[#This Row],[N° 
Evento]],'Eventos de riesgos'!B:E,4,0)</f>
        <v>44977.479166666664</v>
      </c>
      <c r="R81" s="48">
        <f>VLOOKUP(Tabla15[[#This Row],[N° 
Evento]],'Eventos de riesgos'!B:F,5,0)</f>
        <v>44977.479166666664</v>
      </c>
      <c r="S81" s="48">
        <f>VLOOKUP(Tabla15[[#This Row],[N° 
Evento]],'Eventos de riesgos'!B:G,6,0)</f>
        <v>44977.479861111111</v>
      </c>
      <c r="T81" s="62" t="str">
        <f>VLOOKUP(Tabla15[[#This Row],[N° 
Evento]],'Eventos de riesgos'!B:H,7,0)</f>
        <v>Caso
La Directora Johana Cortés recibió el siguiente mensaje
'El señor Diego Mauricio Vásquez Escobar que constituyó hace unos meses un CDAT a dos años (según me dice al 7.5% EA). El llamó a averiguar por la causación de intereses y al parecer le informaron mal y está muy preocupado porque le dijeron que era un error del software.'
El señor Diego Vásquez identificado con CC 71668299 constituyó un CDAT n°  01322000000001624 a 720 días con tasa EA del 7.5% de febrero 2022 a febrero 2024 al momento de consultar cuanto tenía causado en intereses en febrero 2023, aparecía registrado $7.458.296 millones cuando debía ser $13.950.000.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Este inconveniente fue trasladado al proveedor Wog para su inspección y arreglo definitivo en el sistema.
El impacto en la diferencia de costos por causación de intereses es aproximadamente $320 millones los cuales tendrán reconocimiento total en el mes de febrero 2023.
Los funcionarios encargados de crear el CDAT en el sistema deberán tener en cuenta no marcar el parámetro “Dos años” mientras el proveedor Wog genera una solución definitiva.
Es necesario diseñar plantillas estándar para el calculo de intereses de los productos de tal manera que, sirva para auditar e identificar que el sistema esté calculando correctamente.
Acciones
Revisar el detalle del error en la liquidación de intereses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Solicitar a Wog, la atención sobre esta falla revisando la parametrización directa del sistema
Wog confirmó que fue arreglada la parametrización de la variable de periodicidad 'DOS AÑOS ' en el proceso de creación de CDATs de tal manera que calcule correctamente como esta definido para la variable de periodicidad 'AL VENCIMIENTO'
Retroalimentar a los funcionarios que crean CDATs sobre la correcta creación de estos productos
Creación productos de 720 días con periodicidad 'Al Vencimiento'
Respuesta formal al asociado. Certificar el valor de intereses del CDAT.
Directora SAS, atendió el caso
Causación de intereses faltante de CDATs que presentaron inconveniente en su creación
En comité de gerencia del 7 de marzo de 2023 se tomó la decisión de causar la totalidad afectando los estados financieros  corte de febrero 2023
Es necesario diseñar plantillas estándar para el cálculo de intereses de los productos de tal manera que, sirva para auditar e identificar que el sistema esté calculando correctamente.(Jefe de Operaciones).</v>
      </c>
      <c r="U81" s="49">
        <f>VLOOKUP(Tabla15[[#This Row],[N° 
Evento]],'Eventos de riesgos'!B:I,8,0)</f>
        <v>6491704</v>
      </c>
      <c r="V81" s="49">
        <f>VLOOKUP(Tabla15[[#This Row],[N° 
Evento]],'Eventos de riesgos'!B:J,9,0)</f>
        <v>0</v>
      </c>
      <c r="W81" s="49">
        <f>VLOOKUP(Tabla15[[#This Row],[N° 
Evento]],'Eventos de riesgos'!B:K,10,0)</f>
        <v>0</v>
      </c>
      <c r="X81" s="44" t="str">
        <f>VLOOKUP(Tabla15[[#This Row],[N° 
Evento]],'Eventos de riesgos'!B:L,11,0)</f>
        <v>7 - Ejecución y Administración de Procesos</v>
      </c>
      <c r="Y81" s="44" t="str">
        <f>VLOOKUP(Tabla15[[#This Row],[N° 
Evento]],'Eventos de riesgos'!B:M,12,0)</f>
        <v>71 - Recepción, Ejecución y Mantenimiento de Operaciones</v>
      </c>
      <c r="Z81" s="44" t="str">
        <f>VLOOKUP(Tabla15[[#This Row],[N° 
Evento]],'Eventos de riesgos'!B:N,13,0)</f>
        <v>712 - Errores en Digitación de Datos, Mantenimiento o Descarga</v>
      </c>
      <c r="AA81" s="44" t="str">
        <f>+VLOOKUP(Tabla15[[#This Row],[N° 
Evento]],'Eventos de riesgos'!B:AE,23,0)</f>
        <v>Error en liquidación de Intereses de CDATS</v>
      </c>
      <c r="AB81" s="43" t="str">
        <f>VLOOKUP(Tabla15[[#This Row],[N° 
Evento]],'Eventos de riesgos'!B:O,14,0)</f>
        <v>Ninguna</v>
      </c>
      <c r="AC81" s="48">
        <f>VLOOKUP(Tabla15[[#This Row],[N° 
Evento]],'Eventos de riesgos'!B:P,15,0)</f>
        <v>44985.479861111111</v>
      </c>
      <c r="AD81" s="43" t="str">
        <f>VLOOKUP(Tabla15[[#This Row],[N° 
Evento]],'Eventos de riesgos'!B:Q,16,0)</f>
        <v>CDAT</v>
      </c>
      <c r="AE81" s="43" t="str">
        <f>VLOOKUP(Tabla15[[#This Row],[N° 
Evento]],'Eventos de riesgos'!B:R,17,0)</f>
        <v>Comunicación por PBX</v>
      </c>
      <c r="AF81" s="45" t="str">
        <f>VLOOKUP(Tabla15[[#This Row],[N° 
Evento]],'Eventos de riesgos'!B:V,21,0)</f>
        <v>Aprobado</v>
      </c>
      <c r="AG81" s="44" t="str">
        <f>VLOOKUP(Tabla15[[#This Row],[N° 
Evento]],'Eventos de riesgos'!B:W,22,0)</f>
        <v>22/02/2023 11:31:29: No se contempla que sea pérdida económica porque son intereses de los CDATs a reconocer, no gastos.</v>
      </c>
    </row>
    <row r="82" spans="3:33" ht="59" customHeight="1" x14ac:dyDescent="0.55000000000000004">
      <c r="C82" s="43" t="str">
        <f>+Tabla15[[#This Row],[N° 
Evento]]&amp;"-"&amp;Tabla15[[#This Row],[N° Tarea]]</f>
        <v>37-3</v>
      </c>
      <c r="D82" s="43">
        <v>37</v>
      </c>
      <c r="E82" s="43">
        <v>3</v>
      </c>
      <c r="F82" s="44" t="s">
        <v>320</v>
      </c>
      <c r="G82" s="44" t="s">
        <v>1019</v>
      </c>
      <c r="H82" s="44" t="s">
        <v>751</v>
      </c>
      <c r="I82" s="45" t="s">
        <v>321</v>
      </c>
      <c r="J82" s="46">
        <v>44977</v>
      </c>
      <c r="K82" s="46">
        <v>44978</v>
      </c>
      <c r="L82" s="47" t="str">
        <f>IF(Tabla15[[#This Row],[Fecha de Finalización]]&gt;0,"Cerrada","En Proceso")</f>
        <v>Cerrada</v>
      </c>
      <c r="M82" s="43">
        <f t="shared" si="1"/>
        <v>1</v>
      </c>
      <c r="N82" s="44" t="s">
        <v>322</v>
      </c>
      <c r="O82" s="43">
        <f>VLOOKUP(Tabla15[[#This Row],[N° 
Evento]],'Eventos de riesgos'!B:C,2,0)</f>
        <v>2023</v>
      </c>
      <c r="P82" s="43" t="str">
        <f>VLOOKUP(Tabla15[[#This Row],[N° 
Evento]],'Eventos de riesgos'!B:D,3,0)</f>
        <v xml:space="preserve">Feb </v>
      </c>
      <c r="Q82" s="48">
        <f>VLOOKUP(Tabla15[[#This Row],[N° 
Evento]],'Eventos de riesgos'!B:E,4,0)</f>
        <v>44977.479166666664</v>
      </c>
      <c r="R82" s="48">
        <f>VLOOKUP(Tabla15[[#This Row],[N° 
Evento]],'Eventos de riesgos'!B:F,5,0)</f>
        <v>44977.479166666664</v>
      </c>
      <c r="S82" s="48">
        <f>VLOOKUP(Tabla15[[#This Row],[N° 
Evento]],'Eventos de riesgos'!B:G,6,0)</f>
        <v>44977.479861111111</v>
      </c>
      <c r="T82" s="62" t="str">
        <f>VLOOKUP(Tabla15[[#This Row],[N° 
Evento]],'Eventos de riesgos'!B:H,7,0)</f>
        <v>Caso
La Directora Johana Cortés recibió el siguiente mensaje
'El señor Diego Mauricio Vásquez Escobar que constituyó hace unos meses un CDAT a dos años (según me dice al 7.5% EA). El llamó a averiguar por la causación de intereses y al parecer le informaron mal y está muy preocupado porque le dijeron que era un error del software.'
El señor Diego Vásquez identificado con CC 71668299 constituyó un CDAT n°  01322000000001624 a 720 días con tasa EA del 7.5% de febrero 2022 a febrero 2024 al momento de consultar cuanto tenía causado en intereses en febrero 2023, aparecía registrado $7.458.296 millones cuando debía ser $13.950.000.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Este inconveniente fue trasladado al proveedor Wog para su inspección y arreglo definitivo en el sistema.
El impacto en la diferencia de costos por causación de intereses es aproximadamente $320 millones los cuales tendrán reconocimiento total en el mes de febrero 2023.
Los funcionarios encargados de crear el CDAT en el sistema deberán tener en cuenta no marcar el parámetro “Dos años” mientras el proveedor Wog genera una solución definitiva.
Es necesario diseñar plantillas estándar para el calculo de intereses de los productos de tal manera que, sirva para auditar e identificar que el sistema esté calculando correctamente.
Acciones
Revisar el detalle del error en la liquidación de intereses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Solicitar a Wog, la atención sobre esta falla revisando la parametrización directa del sistema
Wog confirmó que fue arreglada la parametrización de la variable de periodicidad 'DOS AÑOS ' en el proceso de creación de CDATs de tal manera que calcule correctamente como esta definido para la variable de periodicidad 'AL VENCIMIENTO'
Retroalimentar a los funcionarios que crean CDATs sobre la correcta creación de estos productos
Creación productos de 720 días con periodicidad 'Al Vencimiento'
Respuesta formal al asociado. Certificar el valor de intereses del CDAT.
Directora SAS, atendió el caso
Causación de intereses faltante de CDATs que presentaron inconveniente en su creación
En comité de gerencia del 7 de marzo de 2023 se tomó la decisión de causar la totalidad afectando los estados financieros  corte de febrero 2023
Es necesario diseñar plantillas estándar para el cálculo de intereses de los productos de tal manera que, sirva para auditar e identificar que el sistema esté calculando correctamente.(Jefe de Operaciones).</v>
      </c>
      <c r="U82" s="49">
        <f>VLOOKUP(Tabla15[[#This Row],[N° 
Evento]],'Eventos de riesgos'!B:I,8,0)</f>
        <v>6491704</v>
      </c>
      <c r="V82" s="49">
        <f>VLOOKUP(Tabla15[[#This Row],[N° 
Evento]],'Eventos de riesgos'!B:J,9,0)</f>
        <v>0</v>
      </c>
      <c r="W82" s="49">
        <f>VLOOKUP(Tabla15[[#This Row],[N° 
Evento]],'Eventos de riesgos'!B:K,10,0)</f>
        <v>0</v>
      </c>
      <c r="X82" s="44" t="str">
        <f>VLOOKUP(Tabla15[[#This Row],[N° 
Evento]],'Eventos de riesgos'!B:L,11,0)</f>
        <v>7 - Ejecución y Administración de Procesos</v>
      </c>
      <c r="Y82" s="44" t="str">
        <f>VLOOKUP(Tabla15[[#This Row],[N° 
Evento]],'Eventos de riesgos'!B:M,12,0)</f>
        <v>71 - Recepción, Ejecución y Mantenimiento de Operaciones</v>
      </c>
      <c r="Z82" s="44" t="str">
        <f>VLOOKUP(Tabla15[[#This Row],[N° 
Evento]],'Eventos de riesgos'!B:N,13,0)</f>
        <v>712 - Errores en Digitación de Datos, Mantenimiento o Descarga</v>
      </c>
      <c r="AA82" s="44" t="str">
        <f>+VLOOKUP(Tabla15[[#This Row],[N° 
Evento]],'Eventos de riesgos'!B:AE,23,0)</f>
        <v>Error en liquidación de Intereses de CDATS</v>
      </c>
      <c r="AB82" s="43" t="str">
        <f>VLOOKUP(Tabla15[[#This Row],[N° 
Evento]],'Eventos de riesgos'!B:O,14,0)</f>
        <v>Ninguna</v>
      </c>
      <c r="AC82" s="48">
        <f>VLOOKUP(Tabla15[[#This Row],[N° 
Evento]],'Eventos de riesgos'!B:P,15,0)</f>
        <v>44985.479861111111</v>
      </c>
      <c r="AD82" s="43" t="str">
        <f>VLOOKUP(Tabla15[[#This Row],[N° 
Evento]],'Eventos de riesgos'!B:Q,16,0)</f>
        <v>CDAT</v>
      </c>
      <c r="AE82" s="43" t="str">
        <f>VLOOKUP(Tabla15[[#This Row],[N° 
Evento]],'Eventos de riesgos'!B:R,17,0)</f>
        <v>Comunicación por PBX</v>
      </c>
      <c r="AF82" s="45" t="str">
        <f>VLOOKUP(Tabla15[[#This Row],[N° 
Evento]],'Eventos de riesgos'!B:V,21,0)</f>
        <v>Aprobado</v>
      </c>
      <c r="AG82" s="44" t="str">
        <f>VLOOKUP(Tabla15[[#This Row],[N° 
Evento]],'Eventos de riesgos'!B:W,22,0)</f>
        <v>22/02/2023 11:31:29: No se contempla que sea pérdida económica porque son intereses de los CDATs a reconocer, no gastos.</v>
      </c>
    </row>
    <row r="83" spans="3:33" ht="59" customHeight="1" x14ac:dyDescent="0.55000000000000004">
      <c r="C83" s="43" t="str">
        <f>+Tabla15[[#This Row],[N° 
Evento]]&amp;"-"&amp;Tabla15[[#This Row],[N° Tarea]]</f>
        <v>37-4</v>
      </c>
      <c r="D83" s="43">
        <v>37</v>
      </c>
      <c r="E83" s="43">
        <v>4</v>
      </c>
      <c r="F83" s="44" t="s">
        <v>323</v>
      </c>
      <c r="G83" s="44" t="s">
        <v>1019</v>
      </c>
      <c r="H83" s="44" t="s">
        <v>739</v>
      </c>
      <c r="I83" s="45" t="s">
        <v>95</v>
      </c>
      <c r="J83" s="46">
        <v>44977</v>
      </c>
      <c r="K83" s="46">
        <v>44985</v>
      </c>
      <c r="L83" s="47" t="str">
        <f>IF(Tabla15[[#This Row],[Fecha de Finalización]]&gt;0,"Cerrada","En Proceso")</f>
        <v>Cerrada</v>
      </c>
      <c r="M83" s="43">
        <f t="shared" si="1"/>
        <v>8</v>
      </c>
      <c r="N83" s="44" t="s">
        <v>324</v>
      </c>
      <c r="O83" s="43">
        <f>VLOOKUP(Tabla15[[#This Row],[N° 
Evento]],'Eventos de riesgos'!B:C,2,0)</f>
        <v>2023</v>
      </c>
      <c r="P83" s="43" t="str">
        <f>VLOOKUP(Tabla15[[#This Row],[N° 
Evento]],'Eventos de riesgos'!B:D,3,0)</f>
        <v xml:space="preserve">Feb </v>
      </c>
      <c r="Q83" s="48">
        <f>VLOOKUP(Tabla15[[#This Row],[N° 
Evento]],'Eventos de riesgos'!B:E,4,0)</f>
        <v>44977.479166666664</v>
      </c>
      <c r="R83" s="48">
        <f>VLOOKUP(Tabla15[[#This Row],[N° 
Evento]],'Eventos de riesgos'!B:F,5,0)</f>
        <v>44977.479166666664</v>
      </c>
      <c r="S83" s="48">
        <f>VLOOKUP(Tabla15[[#This Row],[N° 
Evento]],'Eventos de riesgos'!B:G,6,0)</f>
        <v>44977.479861111111</v>
      </c>
      <c r="T83" s="62" t="str">
        <f>VLOOKUP(Tabla15[[#This Row],[N° 
Evento]],'Eventos de riesgos'!B:H,7,0)</f>
        <v>Caso
La Directora Johana Cortés recibió el siguiente mensaje
'El señor Diego Mauricio Vásquez Escobar que constituyó hace unos meses un CDAT a dos años (según me dice al 7.5% EA). El llamó a averiguar por la causación de intereses y al parecer le informaron mal y está muy preocupado porque le dijeron que era un error del software.'
El señor Diego Vásquez identificado con CC 71668299 constituyó un CDAT n°  01322000000001624 a 720 días con tasa EA del 7.5% de febrero 2022 a febrero 2024 al momento de consultar cuanto tenía causado en intereses en febrero 2023, aparecía registrado $7.458.296 millones cuando debía ser $13.950.000.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Este inconveniente fue trasladado al proveedor Wog para su inspección y arreglo definitivo en el sistema.
El impacto en la diferencia de costos por causación de intereses es aproximadamente $320 millones los cuales tendrán reconocimiento total en el mes de febrero 2023.
Los funcionarios encargados de crear el CDAT en el sistema deberán tener en cuenta no marcar el parámetro “Dos años” mientras el proveedor Wog genera una solución definitiva.
Es necesario diseñar plantillas estándar para el calculo de intereses de los productos de tal manera que, sirva para auditar e identificar que el sistema esté calculando correctamente.
Acciones
Revisar el detalle del error en la liquidación de intereses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Solicitar a Wog, la atención sobre esta falla revisando la parametrización directa del sistema
Wog confirmó que fue arreglada la parametrización de la variable de periodicidad 'DOS AÑOS ' en el proceso de creación de CDATs de tal manera que calcule correctamente como esta definido para la variable de periodicidad 'AL VENCIMIENTO'
Retroalimentar a los funcionarios que crean CDATs sobre la correcta creación de estos productos
Creación productos de 720 días con periodicidad 'Al Vencimiento'
Respuesta formal al asociado. Certificar el valor de intereses del CDAT.
Directora SAS, atendió el caso
Causación de intereses faltante de CDATs que presentaron inconveniente en su creación
En comité de gerencia del 7 de marzo de 2023 se tomó la decisión de causar la totalidad afectando los estados financieros  corte de febrero 2023
Es necesario diseñar plantillas estándar para el cálculo de intereses de los productos de tal manera que, sirva para auditar e identificar que el sistema esté calculando correctamente.(Jefe de Operaciones).</v>
      </c>
      <c r="U83" s="49">
        <f>VLOOKUP(Tabla15[[#This Row],[N° 
Evento]],'Eventos de riesgos'!B:I,8,0)</f>
        <v>6491704</v>
      </c>
      <c r="V83" s="49">
        <f>VLOOKUP(Tabla15[[#This Row],[N° 
Evento]],'Eventos de riesgos'!B:J,9,0)</f>
        <v>0</v>
      </c>
      <c r="W83" s="49">
        <f>VLOOKUP(Tabla15[[#This Row],[N° 
Evento]],'Eventos de riesgos'!B:K,10,0)</f>
        <v>0</v>
      </c>
      <c r="X83" s="44" t="str">
        <f>VLOOKUP(Tabla15[[#This Row],[N° 
Evento]],'Eventos de riesgos'!B:L,11,0)</f>
        <v>7 - Ejecución y Administración de Procesos</v>
      </c>
      <c r="Y83" s="44" t="str">
        <f>VLOOKUP(Tabla15[[#This Row],[N° 
Evento]],'Eventos de riesgos'!B:M,12,0)</f>
        <v>71 - Recepción, Ejecución y Mantenimiento de Operaciones</v>
      </c>
      <c r="Z83" s="44" t="str">
        <f>VLOOKUP(Tabla15[[#This Row],[N° 
Evento]],'Eventos de riesgos'!B:N,13,0)</f>
        <v>712 - Errores en Digitación de Datos, Mantenimiento o Descarga</v>
      </c>
      <c r="AA83" s="44" t="str">
        <f>+VLOOKUP(Tabla15[[#This Row],[N° 
Evento]],'Eventos de riesgos'!B:AE,23,0)</f>
        <v>Error en liquidación de Intereses de CDATS</v>
      </c>
      <c r="AB83" s="43" t="str">
        <f>VLOOKUP(Tabla15[[#This Row],[N° 
Evento]],'Eventos de riesgos'!B:O,14,0)</f>
        <v>Ninguna</v>
      </c>
      <c r="AC83" s="48">
        <f>VLOOKUP(Tabla15[[#This Row],[N° 
Evento]],'Eventos de riesgos'!B:P,15,0)</f>
        <v>44985.479861111111</v>
      </c>
      <c r="AD83" s="43" t="str">
        <f>VLOOKUP(Tabla15[[#This Row],[N° 
Evento]],'Eventos de riesgos'!B:Q,16,0)</f>
        <v>CDAT</v>
      </c>
      <c r="AE83" s="43" t="str">
        <f>VLOOKUP(Tabla15[[#This Row],[N° 
Evento]],'Eventos de riesgos'!B:R,17,0)</f>
        <v>Comunicación por PBX</v>
      </c>
      <c r="AF83" s="45" t="str">
        <f>VLOOKUP(Tabla15[[#This Row],[N° 
Evento]],'Eventos de riesgos'!B:V,21,0)</f>
        <v>Aprobado</v>
      </c>
      <c r="AG83" s="44" t="str">
        <f>VLOOKUP(Tabla15[[#This Row],[N° 
Evento]],'Eventos de riesgos'!B:W,22,0)</f>
        <v>22/02/2023 11:31:29: No se contempla que sea pérdida económica porque son intereses de los CDATs a reconocer, no gastos.</v>
      </c>
    </row>
    <row r="84" spans="3:33" ht="59" customHeight="1" x14ac:dyDescent="0.55000000000000004">
      <c r="C84" s="43" t="str">
        <f>+Tabla15[[#This Row],[N° 
Evento]]&amp;"-"&amp;Tabla15[[#This Row],[N° Tarea]]</f>
        <v>37-5</v>
      </c>
      <c r="D84" s="43">
        <v>37</v>
      </c>
      <c r="E84" s="43">
        <v>5</v>
      </c>
      <c r="F84" s="44" t="s">
        <v>325</v>
      </c>
      <c r="G84" s="44" t="s">
        <v>1019</v>
      </c>
      <c r="H84" s="44" t="s">
        <v>740</v>
      </c>
      <c r="I84" s="45" t="s">
        <v>326</v>
      </c>
      <c r="J84" s="46">
        <v>44977</v>
      </c>
      <c r="K84" s="46">
        <v>44985</v>
      </c>
      <c r="L84" s="47" t="str">
        <f>IF(Tabla15[[#This Row],[Fecha de Finalización]]&gt;0,"Cerrada","En Proceso")</f>
        <v>Cerrada</v>
      </c>
      <c r="M84" s="43">
        <f t="shared" si="1"/>
        <v>8</v>
      </c>
      <c r="N84" s="44" t="s">
        <v>327</v>
      </c>
      <c r="O84" s="43">
        <f>VLOOKUP(Tabla15[[#This Row],[N° 
Evento]],'Eventos de riesgos'!B:C,2,0)</f>
        <v>2023</v>
      </c>
      <c r="P84" s="43" t="str">
        <f>VLOOKUP(Tabla15[[#This Row],[N° 
Evento]],'Eventos de riesgos'!B:D,3,0)</f>
        <v xml:space="preserve">Feb </v>
      </c>
      <c r="Q84" s="48">
        <f>VLOOKUP(Tabla15[[#This Row],[N° 
Evento]],'Eventos de riesgos'!B:E,4,0)</f>
        <v>44977.479166666664</v>
      </c>
      <c r="R84" s="48">
        <f>VLOOKUP(Tabla15[[#This Row],[N° 
Evento]],'Eventos de riesgos'!B:F,5,0)</f>
        <v>44977.479166666664</v>
      </c>
      <c r="S84" s="48">
        <f>VLOOKUP(Tabla15[[#This Row],[N° 
Evento]],'Eventos de riesgos'!B:G,6,0)</f>
        <v>44977.479861111111</v>
      </c>
      <c r="T84" s="62" t="str">
        <f>VLOOKUP(Tabla15[[#This Row],[N° 
Evento]],'Eventos de riesgos'!B:H,7,0)</f>
        <v>Caso
La Directora Johana Cortés recibió el siguiente mensaje
'El señor Diego Mauricio Vásquez Escobar que constituyó hace unos meses un CDAT a dos años (según me dice al 7.5% EA). El llamó a averiguar por la causación de intereses y al parecer le informaron mal y está muy preocupado porque le dijeron que era un error del software.'
El señor Diego Vásquez identificado con CC 71668299 constituyó un CDAT n°  01322000000001624 a 720 días con tasa EA del 7.5% de febrero 2022 a febrero 2024 al momento de consultar cuanto tenía causado en intereses en febrero 2023, aparecía registrado $7.458.296 millones cuando debía ser $13.950.000.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Este inconveniente fue trasladado al proveedor Wog para su inspección y arreglo definitivo en el sistema.
El impacto en la diferencia de costos por causación de intereses es aproximadamente $320 millones los cuales tendrán reconocimiento total en el mes de febrero 2023.
Los funcionarios encargados de crear el CDAT en el sistema deberán tener en cuenta no marcar el parámetro “Dos años” mientras el proveedor Wog genera una solución definitiva.
Es necesario diseñar plantillas estándar para el calculo de intereses de los productos de tal manera que, sirva para auditar e identificar que el sistema esté calculando correctamente.
Acciones
Revisar el detalle del error en la liquidación de intereses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Solicitar a Wog, la atención sobre esta falla revisando la parametrización directa del sistema
Wog confirmó que fue arreglada la parametrización de la variable de periodicidad 'DOS AÑOS ' en el proceso de creación de CDATs de tal manera que calcule correctamente como esta definido para la variable de periodicidad 'AL VENCIMIENTO'
Retroalimentar a los funcionarios que crean CDATs sobre la correcta creación de estos productos
Creación productos de 720 días con periodicidad 'Al Vencimiento'
Respuesta formal al asociado. Certificar el valor de intereses del CDAT.
Directora SAS, atendió el caso
Causación de intereses faltante de CDATs que presentaron inconveniente en su creación
En comité de gerencia del 7 de marzo de 2023 se tomó la decisión de causar la totalidad afectando los estados financieros  corte de febrero 2023
Es necesario diseñar plantillas estándar para el cálculo de intereses de los productos de tal manera que, sirva para auditar e identificar que el sistema esté calculando correctamente.(Jefe de Operaciones).</v>
      </c>
      <c r="U84" s="49">
        <f>VLOOKUP(Tabla15[[#This Row],[N° 
Evento]],'Eventos de riesgos'!B:I,8,0)</f>
        <v>6491704</v>
      </c>
      <c r="V84" s="49">
        <f>VLOOKUP(Tabla15[[#This Row],[N° 
Evento]],'Eventos de riesgos'!B:J,9,0)</f>
        <v>0</v>
      </c>
      <c r="W84" s="49">
        <f>VLOOKUP(Tabla15[[#This Row],[N° 
Evento]],'Eventos de riesgos'!B:K,10,0)</f>
        <v>0</v>
      </c>
      <c r="X84" s="44" t="str">
        <f>VLOOKUP(Tabla15[[#This Row],[N° 
Evento]],'Eventos de riesgos'!B:L,11,0)</f>
        <v>7 - Ejecución y Administración de Procesos</v>
      </c>
      <c r="Y84" s="44" t="str">
        <f>VLOOKUP(Tabla15[[#This Row],[N° 
Evento]],'Eventos de riesgos'!B:M,12,0)</f>
        <v>71 - Recepción, Ejecución y Mantenimiento de Operaciones</v>
      </c>
      <c r="Z84" s="44" t="str">
        <f>VLOOKUP(Tabla15[[#This Row],[N° 
Evento]],'Eventos de riesgos'!B:N,13,0)</f>
        <v>712 - Errores en Digitación de Datos, Mantenimiento o Descarga</v>
      </c>
      <c r="AA84" s="44" t="str">
        <f>+VLOOKUP(Tabla15[[#This Row],[N° 
Evento]],'Eventos de riesgos'!B:AE,23,0)</f>
        <v>Error en liquidación de Intereses de CDATS</v>
      </c>
      <c r="AB84" s="43" t="str">
        <f>VLOOKUP(Tabla15[[#This Row],[N° 
Evento]],'Eventos de riesgos'!B:O,14,0)</f>
        <v>Ninguna</v>
      </c>
      <c r="AC84" s="48">
        <f>VLOOKUP(Tabla15[[#This Row],[N° 
Evento]],'Eventos de riesgos'!B:P,15,0)</f>
        <v>44985.479861111111</v>
      </c>
      <c r="AD84" s="43" t="str">
        <f>VLOOKUP(Tabla15[[#This Row],[N° 
Evento]],'Eventos de riesgos'!B:Q,16,0)</f>
        <v>CDAT</v>
      </c>
      <c r="AE84" s="43" t="str">
        <f>VLOOKUP(Tabla15[[#This Row],[N° 
Evento]],'Eventos de riesgos'!B:R,17,0)</f>
        <v>Comunicación por PBX</v>
      </c>
      <c r="AF84" s="45" t="str">
        <f>VLOOKUP(Tabla15[[#This Row],[N° 
Evento]],'Eventos de riesgos'!B:V,21,0)</f>
        <v>Aprobado</v>
      </c>
      <c r="AG84" s="44" t="str">
        <f>VLOOKUP(Tabla15[[#This Row],[N° 
Evento]],'Eventos de riesgos'!B:W,22,0)</f>
        <v>22/02/2023 11:31:29: No se contempla que sea pérdida económica porque son intereses de los CDATs a reconocer, no gastos.</v>
      </c>
    </row>
    <row r="85" spans="3:33" ht="59" customHeight="1" x14ac:dyDescent="0.55000000000000004">
      <c r="C85" s="43" t="str">
        <f>+Tabla15[[#This Row],[N° 
Evento]]&amp;"-"&amp;Tabla15[[#This Row],[N° Tarea]]</f>
        <v>37-6</v>
      </c>
      <c r="D85" s="43">
        <v>37</v>
      </c>
      <c r="E85" s="43">
        <v>6</v>
      </c>
      <c r="F85" s="44" t="s">
        <v>328</v>
      </c>
      <c r="G85" s="44" t="s">
        <v>1019</v>
      </c>
      <c r="H85" s="44" t="s">
        <v>215</v>
      </c>
      <c r="I85" s="45" t="s">
        <v>91</v>
      </c>
      <c r="J85" s="46">
        <v>44627</v>
      </c>
      <c r="K85" s="46">
        <v>44627</v>
      </c>
      <c r="L85" s="47" t="str">
        <f>IF(Tabla15[[#This Row],[Fecha de Finalización]]&gt;0,"Cerrada","En Proceso")</f>
        <v>Cerrada</v>
      </c>
      <c r="M85" s="43">
        <f t="shared" si="1"/>
        <v>0</v>
      </c>
      <c r="N85" s="44" t="s">
        <v>329</v>
      </c>
      <c r="O85" s="43">
        <f>VLOOKUP(Tabla15[[#This Row],[N° 
Evento]],'Eventos de riesgos'!B:C,2,0)</f>
        <v>2023</v>
      </c>
      <c r="P85" s="43" t="str">
        <f>VLOOKUP(Tabla15[[#This Row],[N° 
Evento]],'Eventos de riesgos'!B:D,3,0)</f>
        <v xml:space="preserve">Feb </v>
      </c>
      <c r="Q85" s="48">
        <f>VLOOKUP(Tabla15[[#This Row],[N° 
Evento]],'Eventos de riesgos'!B:E,4,0)</f>
        <v>44977.479166666664</v>
      </c>
      <c r="R85" s="48">
        <f>VLOOKUP(Tabla15[[#This Row],[N° 
Evento]],'Eventos de riesgos'!B:F,5,0)</f>
        <v>44977.479166666664</v>
      </c>
      <c r="S85" s="48">
        <f>VLOOKUP(Tabla15[[#This Row],[N° 
Evento]],'Eventos de riesgos'!B:G,6,0)</f>
        <v>44977.479861111111</v>
      </c>
      <c r="T85" s="62" t="str">
        <f>VLOOKUP(Tabla15[[#This Row],[N° 
Evento]],'Eventos de riesgos'!B:H,7,0)</f>
        <v>Caso
La Directora Johana Cortés recibió el siguiente mensaje
'El señor Diego Mauricio Vásquez Escobar que constituyó hace unos meses un CDAT a dos años (según me dice al 7.5% EA). El llamó a averiguar por la causación de intereses y al parecer le informaron mal y está muy preocupado porque le dijeron que era un error del software.'
El señor Diego Vásquez identificado con CC 71668299 constituyó un CDAT n°  01322000000001624 a 720 días con tasa EA del 7.5% de febrero 2022 a febrero 2024 al momento de consultar cuanto tenía causado en intereses en febrero 2023, aparecía registrado $7.458.296 millones cuando debía ser $13.950.000.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Este inconveniente fue trasladado al proveedor Wog para su inspección y arreglo definitivo en el sistema.
El impacto en la diferencia de costos por causación de intereses es aproximadamente $320 millones los cuales tendrán reconocimiento total en el mes de febrero 2023.
Los funcionarios encargados de crear el CDAT en el sistema deberán tener en cuenta no marcar el parámetro “Dos años” mientras el proveedor Wog genera una solución definitiva.
Es necesario diseñar plantillas estándar para el calculo de intereses de los productos de tal manera que, sirva para auditar e identificar que el sistema esté calculando correctamente.
Acciones
Revisar el detalle del error en la liquidación de intereses
Se revisó la totalidad de CDATS constituidos de todos los asociados para descubrir que el origen de la falla y se detectó que el problema radica en un parámetro asociado a los CDATs de 720 días a los que les seleccionaron periodicidad de 'Dos años'. En cuanto a otros CDATs con 720 días parametrizados 'Al vencimiento' y CDATs de diferentes días parametrizados para pago mensual no presentaron este error en la causación.
Solicitar a Wog, la atención sobre esta falla revisando la parametrización directa del sistema
Wog confirmó que fue arreglada la parametrización de la variable de periodicidad 'DOS AÑOS ' en el proceso de creación de CDATs de tal manera que calcule correctamente como esta definido para la variable de periodicidad 'AL VENCIMIENTO'
Retroalimentar a los funcionarios que crean CDATs sobre la correcta creación de estos productos
Creación productos de 720 días con periodicidad 'Al Vencimiento'
Respuesta formal al asociado. Certificar el valor de intereses del CDAT.
Directora SAS, atendió el caso
Causación de intereses faltante de CDATs que presentaron inconveniente en su creación
En comité de gerencia del 7 de marzo de 2023 se tomó la decisión de causar la totalidad afectando los estados financieros  corte de febrero 2023
Es necesario diseñar plantillas estándar para el cálculo de intereses de los productos de tal manera que, sirva para auditar e identificar que el sistema esté calculando correctamente.(Jefe de Operaciones).</v>
      </c>
      <c r="U85" s="49">
        <f>VLOOKUP(Tabla15[[#This Row],[N° 
Evento]],'Eventos de riesgos'!B:I,8,0)</f>
        <v>6491704</v>
      </c>
      <c r="V85" s="49">
        <f>VLOOKUP(Tabla15[[#This Row],[N° 
Evento]],'Eventos de riesgos'!B:J,9,0)</f>
        <v>0</v>
      </c>
      <c r="W85" s="49">
        <f>VLOOKUP(Tabla15[[#This Row],[N° 
Evento]],'Eventos de riesgos'!B:K,10,0)</f>
        <v>0</v>
      </c>
      <c r="X85" s="44" t="str">
        <f>VLOOKUP(Tabla15[[#This Row],[N° 
Evento]],'Eventos de riesgos'!B:L,11,0)</f>
        <v>7 - Ejecución y Administración de Procesos</v>
      </c>
      <c r="Y85" s="44" t="str">
        <f>VLOOKUP(Tabla15[[#This Row],[N° 
Evento]],'Eventos de riesgos'!B:M,12,0)</f>
        <v>71 - Recepción, Ejecución y Mantenimiento de Operaciones</v>
      </c>
      <c r="Z85" s="44" t="str">
        <f>VLOOKUP(Tabla15[[#This Row],[N° 
Evento]],'Eventos de riesgos'!B:N,13,0)</f>
        <v>712 - Errores en Digitación de Datos, Mantenimiento o Descarga</v>
      </c>
      <c r="AA85" s="44" t="str">
        <f>+VLOOKUP(Tabla15[[#This Row],[N° 
Evento]],'Eventos de riesgos'!B:AE,23,0)</f>
        <v>Error en liquidación de Intereses de CDATS</v>
      </c>
      <c r="AB85" s="43" t="str">
        <f>VLOOKUP(Tabla15[[#This Row],[N° 
Evento]],'Eventos de riesgos'!B:O,14,0)</f>
        <v>Ninguna</v>
      </c>
      <c r="AC85" s="48">
        <f>VLOOKUP(Tabla15[[#This Row],[N° 
Evento]],'Eventos de riesgos'!B:P,15,0)</f>
        <v>44985.479861111111</v>
      </c>
      <c r="AD85" s="43" t="str">
        <f>VLOOKUP(Tabla15[[#This Row],[N° 
Evento]],'Eventos de riesgos'!B:Q,16,0)</f>
        <v>CDAT</v>
      </c>
      <c r="AE85" s="43" t="str">
        <f>VLOOKUP(Tabla15[[#This Row],[N° 
Evento]],'Eventos de riesgos'!B:R,17,0)</f>
        <v>Comunicación por PBX</v>
      </c>
      <c r="AF85" s="45" t="str">
        <f>VLOOKUP(Tabla15[[#This Row],[N° 
Evento]],'Eventos de riesgos'!B:V,21,0)</f>
        <v>Aprobado</v>
      </c>
      <c r="AG85" s="44" t="str">
        <f>VLOOKUP(Tabla15[[#This Row],[N° 
Evento]],'Eventos de riesgos'!B:W,22,0)</f>
        <v>22/02/2023 11:31:29: No se contempla que sea pérdida económica porque son intereses de los CDATs a reconocer, no gastos.</v>
      </c>
    </row>
    <row r="86" spans="3:33" ht="59" customHeight="1" x14ac:dyDescent="0.55000000000000004">
      <c r="C86" s="43" t="str">
        <f>+Tabla15[[#This Row],[N° 
Evento]]&amp;"-"&amp;Tabla15[[#This Row],[N° Tarea]]</f>
        <v>38-1</v>
      </c>
      <c r="D86" s="43">
        <v>38</v>
      </c>
      <c r="E86" s="43">
        <v>1</v>
      </c>
      <c r="F86" s="44" t="s">
        <v>330</v>
      </c>
      <c r="G86" s="44" t="s">
        <v>1019</v>
      </c>
      <c r="H86" s="44" t="s">
        <v>215</v>
      </c>
      <c r="I86" s="45" t="s">
        <v>91</v>
      </c>
      <c r="J86" s="46">
        <v>44984</v>
      </c>
      <c r="K86" s="46">
        <v>45082</v>
      </c>
      <c r="L86" s="47" t="str">
        <f>IF(Tabla15[[#This Row],[Fecha de Finalización]]&gt;0,"Cerrada","En Proceso")</f>
        <v>Cerrada</v>
      </c>
      <c r="M86" s="43">
        <f t="shared" si="1"/>
        <v>98</v>
      </c>
      <c r="N86" s="44" t="s">
        <v>331</v>
      </c>
      <c r="O86" s="43">
        <f>VLOOKUP(Tabla15[[#This Row],[N° 
Evento]],'Eventos de riesgos'!B:C,2,0)</f>
        <v>2023</v>
      </c>
      <c r="P86" s="43" t="str">
        <f>VLOOKUP(Tabla15[[#This Row],[N° 
Evento]],'Eventos de riesgos'!B:D,3,0)</f>
        <v xml:space="preserve">Feb </v>
      </c>
      <c r="Q86" s="48">
        <f>VLOOKUP(Tabla15[[#This Row],[N° 
Evento]],'Eventos de riesgos'!B:E,4,0)</f>
        <v>44984.477777777778</v>
      </c>
      <c r="R86" s="48">
        <f>VLOOKUP(Tabla15[[#This Row],[N° 
Evento]],'Eventos de riesgos'!B:F,5,0)</f>
        <v>44984.477777777778</v>
      </c>
      <c r="S86" s="48">
        <f>VLOOKUP(Tabla15[[#This Row],[N° 
Evento]],'Eventos de riesgos'!B:G,6,0)</f>
        <v>44984.477777777778</v>
      </c>
      <c r="T86" s="62" t="str">
        <f>VLOOKUP(Tabla15[[#This Row],[N° 
Evento]],'Eventos de riesgos'!B:H,7,0)</f>
        <v xml:space="preserve">Caso
La Asociada MARIA EUGENIA SERNA CAICEDO identificada con CC 51.741.094 fue víctima de fraude por terceros hoy 27 de febrero. Intentaron transferencias a DAVIPLATA y Banco DAVIVIENDA por un total de $7.067.000, de los cuales se logró recuperar $5.000.000 debido a que por error la persona que intentaba hacer la transferencia no agregó numero de cuenta si no que repitió el número de cédula, por tal motivo se genero el rechazo. En cuanto a las otras transacciones si fueron exitosas por un total de $2.067.000.
La persona que realizó el fraude, ingresó el 21 de febrero a la Cooperativa Digital y cambió el número de celular de la asociada y el 25 de febrero hizo cambio de correo.
TABLA
Al contactar a la asociada ella indicó que el viernes 24 de febrero 5:20 pm tuvo que hacer cambios de respuestas seguridad y clave, luego hizo pago de los 7 millones para su cupo avance. Tenía el teléfono suspendido supuestamente por falta de pago, pero resulta que fue hackeado para que no le notificaran los mensajes de cambio de datos. 
Hay un correo desde menitaserna@hotmail.com el día 27 de febrero solicitando cambio de numero de celular de 3106961947 a 3114401335, eso fue confirmado con la asociada, ella indica que nunca lo envío y que ha sido hackeada por todo lado. Este correo ya había sido cambiado desde la Cooperativa Digital el 25 de febrero, modificaron el correo electrónico menitaserna@hotmail.com por flaviodaza2@gmail.com.
Se le preguntó que hace cuanto había actualizado datos y ella dijo ha hace mucho tiempo y que no recordaba, que normalmente entra a la Cooperativa Digital por el equipo de Banco o el personal.
El asesor que recuerda es Juan Esteban, con el que ha tenido contacto más frecuente, pero ha sido de forma presencial. 
Las acciones tomadas inmediatamente:
Verificación de transacciones afectadas y los números de cédula y celular asociados al fraude de la asociada. 
TABLA
Se verificaron las personas que cambiaron datos recientemente para confirmar con los asociados que realmente sean ellos los que están actualizando su información. Total 5 personas.
Acciones
Área de Operaciones (a cargo de la Jefe de Operaciones) confirmará antes de aprobar las transacciones los datos actualizados como celular y email mientras se soluciona definitivamente las alternativas de autenticación.
Correo Re: Estado Eventos de Riesgos - Tareas en proceso (5 jun 2023)
Desde el área de operaciones se está utilizando el sistema de evidente para el proceso de transferencias
Toda transacción a tercero se confirmará sin importar el monto.
Se brinda asesoría para que el asociado afectado sea quien  instaura la demanda a su nombre.
Llamado de atención a funcionarios que omitieron controles de verificación (a cargo del jefe jurídico)
Realizado a las funcionarias Andrea Caicedo y María Fernanda Moncaleano
Es necesario hacer verificación telefónica y hacer el evidente de DataCrédito. Se citó a Experiam sobre los productos que ofrece.(Dir SAS)
El 7 de marzo 2023 se realizó reunión con Experian para conocer las opciones que ofrece para implementar el evidente en Febor.
La Cooperativa tiene un plan llamado MARTER + OTP con Experiam que podrá activar y definir a que procesos aplicarlo. Se debe capacitar a los funcionarios en el manejo de esta herramienta y tramitar su implementación.
Se debe capacitar a los funcionarios en el manejo de esta herramienta y tramitar su implementación.
Ultima reunión de avance abril 2023 (ok)
Hacer campaña de seguridad informática
Correo comunicaciones@febor.coop.⚠️ ¡OJO!👀 Con los ataques 🫤 de los Ciberdelincuentes 19 mayo 2023. Fwd: POST de ciberseguridad 15 de mayo 2023 </v>
      </c>
      <c r="U86" s="49">
        <f>VLOOKUP(Tabla15[[#This Row],[N° 
Evento]],'Eventos de riesgos'!B:I,8,0)</f>
        <v>7067000</v>
      </c>
      <c r="V86" s="49">
        <f>VLOOKUP(Tabla15[[#This Row],[N° 
Evento]],'Eventos de riesgos'!B:J,9,0)</f>
        <v>5000000</v>
      </c>
      <c r="W86" s="49">
        <f>VLOOKUP(Tabla15[[#This Row],[N° 
Evento]],'Eventos de riesgos'!B:K,10,0)</f>
        <v>0</v>
      </c>
      <c r="X86" s="44" t="str">
        <f>VLOOKUP(Tabla15[[#This Row],[N° 
Evento]],'Eventos de riesgos'!B:L,11,0)</f>
        <v>2 - Fraude Externo</v>
      </c>
      <c r="Y86" s="44" t="str">
        <f>VLOOKUP(Tabla15[[#This Row],[N° 
Evento]],'Eventos de riesgos'!B:M,12,0)</f>
        <v>22 - Hurto y Fraude</v>
      </c>
      <c r="Z86" s="44" t="str">
        <f>VLOOKUP(Tabla15[[#This Row],[N° 
Evento]],'Eventos de riesgos'!B:N,13,0)</f>
        <v>221 - Robo o Hurto</v>
      </c>
      <c r="AA86" s="44" t="str">
        <f>+VLOOKUP(Tabla15[[#This Row],[N° 
Evento]],'Eventos de riesgos'!B:AE,23,0)</f>
        <v>Suplantacion de Identidad y robo a asociados</v>
      </c>
      <c r="AB86" s="43" t="str">
        <f>VLOOKUP(Tabla15[[#This Row],[N° 
Evento]],'Eventos de riesgos'!B:O,14,0)</f>
        <v>Ninguna</v>
      </c>
      <c r="AC86" s="48">
        <f>VLOOKUP(Tabla15[[#This Row],[N° 
Evento]],'Eventos de riesgos'!B:P,15,0)</f>
        <v>44985.486111111109</v>
      </c>
      <c r="AD86" s="43" t="str">
        <f>VLOOKUP(Tabla15[[#This Row],[N° 
Evento]],'Eventos de riesgos'!B:Q,16,0)</f>
        <v>Ahorros voluntarios</v>
      </c>
      <c r="AE86" s="43" t="str">
        <f>VLOOKUP(Tabla15[[#This Row],[N° 
Evento]],'Eventos de riesgos'!B:R,17,0)</f>
        <v>Cooperativa Digital</v>
      </c>
      <c r="AF86" s="45" t="str">
        <f>VLOOKUP(Tabla15[[#This Row],[N° 
Evento]],'Eventos de riesgos'!B:V,21,0)</f>
        <v>Aprobado</v>
      </c>
      <c r="AG86" s="44" t="str">
        <f>VLOOKUP(Tabla15[[#This Row],[N° 
Evento]],'Eventos de riesgos'!B:W,22,0)</f>
        <v>27/02/2023 12:47:38: Primera parte registrada
06/03/2023 08:56:45: Actualización de información referente al evento
07/03/2023 12:18:31: Comité de gerencia se definen acciones y responsables</v>
      </c>
    </row>
    <row r="87" spans="3:33" ht="59" customHeight="1" x14ac:dyDescent="0.55000000000000004">
      <c r="C87" s="43" t="str">
        <f>+Tabla15[[#This Row],[N° 
Evento]]&amp;"-"&amp;Tabla15[[#This Row],[N° Tarea]]</f>
        <v>38-2</v>
      </c>
      <c r="D87" s="43">
        <v>38</v>
      </c>
      <c r="E87" s="43">
        <v>2</v>
      </c>
      <c r="F87" s="44" t="s">
        <v>332</v>
      </c>
      <c r="G87" s="44" t="s">
        <v>1019</v>
      </c>
      <c r="H87" s="44" t="s">
        <v>233</v>
      </c>
      <c r="I87" s="45" t="s">
        <v>240</v>
      </c>
      <c r="J87" s="46">
        <v>44984</v>
      </c>
      <c r="K87" s="46">
        <v>44985</v>
      </c>
      <c r="L87" s="47" t="str">
        <f>IF(Tabla15[[#This Row],[Fecha de Finalización]]&gt;0,"Cerrada","En Proceso")</f>
        <v>Cerrada</v>
      </c>
      <c r="M87" s="43">
        <f t="shared" ref="M87:M115" si="2">+K87-J87</f>
        <v>1</v>
      </c>
      <c r="N87" s="44" t="s">
        <v>333</v>
      </c>
      <c r="O87" s="43">
        <f>VLOOKUP(Tabla15[[#This Row],[N° 
Evento]],'Eventos de riesgos'!B:C,2,0)</f>
        <v>2023</v>
      </c>
      <c r="P87" s="43" t="str">
        <f>VLOOKUP(Tabla15[[#This Row],[N° 
Evento]],'Eventos de riesgos'!B:D,3,0)</f>
        <v xml:space="preserve">Feb </v>
      </c>
      <c r="Q87" s="48">
        <f>VLOOKUP(Tabla15[[#This Row],[N° 
Evento]],'Eventos de riesgos'!B:E,4,0)</f>
        <v>44984.477777777778</v>
      </c>
      <c r="R87" s="48">
        <f>VLOOKUP(Tabla15[[#This Row],[N° 
Evento]],'Eventos de riesgos'!B:F,5,0)</f>
        <v>44984.477777777778</v>
      </c>
      <c r="S87" s="48">
        <f>VLOOKUP(Tabla15[[#This Row],[N° 
Evento]],'Eventos de riesgos'!B:G,6,0)</f>
        <v>44984.477777777778</v>
      </c>
      <c r="T87" s="62" t="str">
        <f>VLOOKUP(Tabla15[[#This Row],[N° 
Evento]],'Eventos de riesgos'!B:H,7,0)</f>
        <v xml:space="preserve">Caso
La Asociada MARIA EUGENIA SERNA CAICEDO identificada con CC 51.741.094 fue víctima de fraude por terceros hoy 27 de febrero. Intentaron transferencias a DAVIPLATA y Banco DAVIVIENDA por un total de $7.067.000, de los cuales se logró recuperar $5.000.000 debido a que por error la persona que intentaba hacer la transferencia no agregó numero de cuenta si no que repitió el número de cédula, por tal motivo se genero el rechazo. En cuanto a las otras transacciones si fueron exitosas por un total de $2.067.000.
La persona que realizó el fraude, ingresó el 21 de febrero a la Cooperativa Digital y cambió el número de celular de la asociada y el 25 de febrero hizo cambio de correo.
TABLA
Al contactar a la asociada ella indicó que el viernes 24 de febrero 5:20 pm tuvo que hacer cambios de respuestas seguridad y clave, luego hizo pago de los 7 millones para su cupo avance. Tenía el teléfono suspendido supuestamente por falta de pago, pero resulta que fue hackeado para que no le notificaran los mensajes de cambio de datos. 
Hay un correo desde menitaserna@hotmail.com el día 27 de febrero solicitando cambio de numero de celular de 3106961947 a 3114401335, eso fue confirmado con la asociada, ella indica que nunca lo envío y que ha sido hackeada por todo lado. Este correo ya había sido cambiado desde la Cooperativa Digital el 25 de febrero, modificaron el correo electrónico menitaserna@hotmail.com por flaviodaza2@gmail.com.
Se le preguntó que hace cuanto había actualizado datos y ella dijo ha hace mucho tiempo y que no recordaba, que normalmente entra a la Cooperativa Digital por el equipo de Banco o el personal.
El asesor que recuerda es Juan Esteban, con el que ha tenido contacto más frecuente, pero ha sido de forma presencial. 
Las acciones tomadas inmediatamente:
Verificación de transacciones afectadas y los números de cédula y celular asociados al fraude de la asociada. 
TABLA
Se verificaron las personas que cambiaron datos recientemente para confirmar con los asociados que realmente sean ellos los que están actualizando su información. Total 5 personas.
Acciones
Área de Operaciones (a cargo de la Jefe de Operaciones) confirmará antes de aprobar las transacciones los datos actualizados como celular y email mientras se soluciona definitivamente las alternativas de autenticación.
Correo Re: Estado Eventos de Riesgos - Tareas en proceso (5 jun 2023)
Desde el área de operaciones se está utilizando el sistema de evidente para el proceso de transferencias
Toda transacción a tercero se confirmará sin importar el monto.
Se brinda asesoría para que el asociado afectado sea quien  instaura la demanda a su nombre.
Llamado de atención a funcionarios que omitieron controles de verificación (a cargo del jefe jurídico)
Realizado a las funcionarias Andrea Caicedo y María Fernanda Moncaleano
Es necesario hacer verificación telefónica y hacer el evidente de DataCrédito. Se citó a Experiam sobre los productos que ofrece.(Dir SAS)
El 7 de marzo 2023 se realizó reunión con Experian para conocer las opciones que ofrece para implementar el evidente en Febor.
La Cooperativa tiene un plan llamado MARTER + OTP con Experiam que podrá activar y definir a que procesos aplicarlo. Se debe capacitar a los funcionarios en el manejo de esta herramienta y tramitar su implementación.
Se debe capacitar a los funcionarios en el manejo de esta herramienta y tramitar su implementación.
Ultima reunión de avance abril 2023 (ok)
Hacer campaña de seguridad informática
Correo comunicaciones@febor.coop.⚠️ ¡OJO!👀 Con los ataques 🫤 de los Ciberdelincuentes 19 mayo 2023. Fwd: POST de ciberseguridad 15 de mayo 2023 </v>
      </c>
      <c r="U87" s="49">
        <f>VLOOKUP(Tabla15[[#This Row],[N° 
Evento]],'Eventos de riesgos'!B:I,8,0)</f>
        <v>7067000</v>
      </c>
      <c r="V87" s="49">
        <f>VLOOKUP(Tabla15[[#This Row],[N° 
Evento]],'Eventos de riesgos'!B:J,9,0)</f>
        <v>5000000</v>
      </c>
      <c r="W87" s="49">
        <f>VLOOKUP(Tabla15[[#This Row],[N° 
Evento]],'Eventos de riesgos'!B:K,10,0)</f>
        <v>0</v>
      </c>
      <c r="X87" s="44" t="str">
        <f>VLOOKUP(Tabla15[[#This Row],[N° 
Evento]],'Eventos de riesgos'!B:L,11,0)</f>
        <v>2 - Fraude Externo</v>
      </c>
      <c r="Y87" s="44" t="str">
        <f>VLOOKUP(Tabla15[[#This Row],[N° 
Evento]],'Eventos de riesgos'!B:M,12,0)</f>
        <v>22 - Hurto y Fraude</v>
      </c>
      <c r="Z87" s="44" t="str">
        <f>VLOOKUP(Tabla15[[#This Row],[N° 
Evento]],'Eventos de riesgos'!B:N,13,0)</f>
        <v>221 - Robo o Hurto</v>
      </c>
      <c r="AA87" s="44" t="str">
        <f>+VLOOKUP(Tabla15[[#This Row],[N° 
Evento]],'Eventos de riesgos'!B:AE,23,0)</f>
        <v>Suplantacion de Identidad y robo a asociados</v>
      </c>
      <c r="AB87" s="43" t="str">
        <f>VLOOKUP(Tabla15[[#This Row],[N° 
Evento]],'Eventos de riesgos'!B:O,14,0)</f>
        <v>Ninguna</v>
      </c>
      <c r="AC87" s="48">
        <f>VLOOKUP(Tabla15[[#This Row],[N° 
Evento]],'Eventos de riesgos'!B:P,15,0)</f>
        <v>44985.486111111109</v>
      </c>
      <c r="AD87" s="43" t="str">
        <f>VLOOKUP(Tabla15[[#This Row],[N° 
Evento]],'Eventos de riesgos'!B:Q,16,0)</f>
        <v>Ahorros voluntarios</v>
      </c>
      <c r="AE87" s="43" t="str">
        <f>VLOOKUP(Tabla15[[#This Row],[N° 
Evento]],'Eventos de riesgos'!B:R,17,0)</f>
        <v>Cooperativa Digital</v>
      </c>
      <c r="AF87" s="45" t="str">
        <f>VLOOKUP(Tabla15[[#This Row],[N° 
Evento]],'Eventos de riesgos'!B:V,21,0)</f>
        <v>Aprobado</v>
      </c>
      <c r="AG87" s="44" t="str">
        <f>VLOOKUP(Tabla15[[#This Row],[N° 
Evento]],'Eventos de riesgos'!B:W,22,0)</f>
        <v>27/02/2023 12:47:38: Primera parte registrada
06/03/2023 08:56:45: Actualización de información referente al evento
07/03/2023 12:18:31: Comité de gerencia se definen acciones y responsables</v>
      </c>
    </row>
    <row r="88" spans="3:33" ht="59" customHeight="1" x14ac:dyDescent="0.55000000000000004">
      <c r="C88" s="43" t="str">
        <f>+Tabla15[[#This Row],[N° 
Evento]]&amp;"-"&amp;Tabla15[[#This Row],[N° Tarea]]</f>
        <v>38-3</v>
      </c>
      <c r="D88" s="43">
        <v>38</v>
      </c>
      <c r="E88" s="43">
        <v>3</v>
      </c>
      <c r="F88" s="44" t="s">
        <v>334</v>
      </c>
      <c r="G88" s="44" t="s">
        <v>1019</v>
      </c>
      <c r="H88" s="44" t="s">
        <v>233</v>
      </c>
      <c r="I88" s="45" t="s">
        <v>240</v>
      </c>
      <c r="J88" s="46">
        <v>44992</v>
      </c>
      <c r="K88" s="46">
        <v>45015</v>
      </c>
      <c r="L88" s="47" t="str">
        <f>IF(Tabla15[[#This Row],[Fecha de Finalización]]&gt;0,"Cerrada","En Proceso")</f>
        <v>Cerrada</v>
      </c>
      <c r="M88" s="43">
        <f t="shared" si="2"/>
        <v>23</v>
      </c>
      <c r="N88" s="44" t="s">
        <v>335</v>
      </c>
      <c r="O88" s="43">
        <f>VLOOKUP(Tabla15[[#This Row],[N° 
Evento]],'Eventos de riesgos'!B:C,2,0)</f>
        <v>2023</v>
      </c>
      <c r="P88" s="43" t="str">
        <f>VLOOKUP(Tabla15[[#This Row],[N° 
Evento]],'Eventos de riesgos'!B:D,3,0)</f>
        <v xml:space="preserve">Feb </v>
      </c>
      <c r="Q88" s="48">
        <f>VLOOKUP(Tabla15[[#This Row],[N° 
Evento]],'Eventos de riesgos'!B:E,4,0)</f>
        <v>44984.477777777778</v>
      </c>
      <c r="R88" s="48">
        <f>VLOOKUP(Tabla15[[#This Row],[N° 
Evento]],'Eventos de riesgos'!B:F,5,0)</f>
        <v>44984.477777777778</v>
      </c>
      <c r="S88" s="48">
        <f>VLOOKUP(Tabla15[[#This Row],[N° 
Evento]],'Eventos de riesgos'!B:G,6,0)</f>
        <v>44984.477777777778</v>
      </c>
      <c r="T88" s="62" t="str">
        <f>VLOOKUP(Tabla15[[#This Row],[N° 
Evento]],'Eventos de riesgos'!B:H,7,0)</f>
        <v xml:space="preserve">Caso
La Asociada MARIA EUGENIA SERNA CAICEDO identificada con CC 51.741.094 fue víctima de fraude por terceros hoy 27 de febrero. Intentaron transferencias a DAVIPLATA y Banco DAVIVIENDA por un total de $7.067.000, de los cuales se logró recuperar $5.000.000 debido a que por error la persona que intentaba hacer la transferencia no agregó numero de cuenta si no que repitió el número de cédula, por tal motivo se genero el rechazo. En cuanto a las otras transacciones si fueron exitosas por un total de $2.067.000.
La persona que realizó el fraude, ingresó el 21 de febrero a la Cooperativa Digital y cambió el número de celular de la asociada y el 25 de febrero hizo cambio de correo.
TABLA
Al contactar a la asociada ella indicó que el viernes 24 de febrero 5:20 pm tuvo que hacer cambios de respuestas seguridad y clave, luego hizo pago de los 7 millones para su cupo avance. Tenía el teléfono suspendido supuestamente por falta de pago, pero resulta que fue hackeado para que no le notificaran los mensajes de cambio de datos. 
Hay un correo desde menitaserna@hotmail.com el día 27 de febrero solicitando cambio de numero de celular de 3106961947 a 3114401335, eso fue confirmado con la asociada, ella indica que nunca lo envío y que ha sido hackeada por todo lado. Este correo ya había sido cambiado desde la Cooperativa Digital el 25 de febrero, modificaron el correo electrónico menitaserna@hotmail.com por flaviodaza2@gmail.com.
Se le preguntó que hace cuanto había actualizado datos y ella dijo ha hace mucho tiempo y que no recordaba, que normalmente entra a la Cooperativa Digital por el equipo de Banco o el personal.
El asesor que recuerda es Juan Esteban, con el que ha tenido contacto más frecuente, pero ha sido de forma presencial. 
Las acciones tomadas inmediatamente:
Verificación de transacciones afectadas y los números de cédula y celular asociados al fraude de la asociada. 
TABLA
Se verificaron las personas que cambiaron datos recientemente para confirmar con los asociados que realmente sean ellos los que están actualizando su información. Total 5 personas.
Acciones
Área de Operaciones (a cargo de la Jefe de Operaciones) confirmará antes de aprobar las transacciones los datos actualizados como celular y email mientras se soluciona definitivamente las alternativas de autenticación.
Correo Re: Estado Eventos de Riesgos - Tareas en proceso (5 jun 2023)
Desde el área de operaciones se está utilizando el sistema de evidente para el proceso de transferencias
Toda transacción a tercero se confirmará sin importar el monto.
Se brinda asesoría para que el asociado afectado sea quien  instaura la demanda a su nombre.
Llamado de atención a funcionarios que omitieron controles de verificación (a cargo del jefe jurídico)
Realizado a las funcionarias Andrea Caicedo y María Fernanda Moncaleano
Es necesario hacer verificación telefónica y hacer el evidente de DataCrédito. Se citó a Experiam sobre los productos que ofrece.(Dir SAS)
El 7 de marzo 2023 se realizó reunión con Experian para conocer las opciones que ofrece para implementar el evidente en Febor.
La Cooperativa tiene un plan llamado MARTER + OTP con Experiam que podrá activar y definir a que procesos aplicarlo. Se debe capacitar a los funcionarios en el manejo de esta herramienta y tramitar su implementación.
Se debe capacitar a los funcionarios en el manejo de esta herramienta y tramitar su implementación.
Ultima reunión de avance abril 2023 (ok)
Hacer campaña de seguridad informática
Correo comunicaciones@febor.coop.⚠️ ¡OJO!👀 Con los ataques 🫤 de los Ciberdelincuentes 19 mayo 2023. Fwd: POST de ciberseguridad 15 de mayo 2023 </v>
      </c>
      <c r="U88" s="49">
        <f>VLOOKUP(Tabla15[[#This Row],[N° 
Evento]],'Eventos de riesgos'!B:I,8,0)</f>
        <v>7067000</v>
      </c>
      <c r="V88" s="49">
        <f>VLOOKUP(Tabla15[[#This Row],[N° 
Evento]],'Eventos de riesgos'!B:J,9,0)</f>
        <v>5000000</v>
      </c>
      <c r="W88" s="49">
        <f>VLOOKUP(Tabla15[[#This Row],[N° 
Evento]],'Eventos de riesgos'!B:K,10,0)</f>
        <v>0</v>
      </c>
      <c r="X88" s="44" t="str">
        <f>VLOOKUP(Tabla15[[#This Row],[N° 
Evento]],'Eventos de riesgos'!B:L,11,0)</f>
        <v>2 - Fraude Externo</v>
      </c>
      <c r="Y88" s="44" t="str">
        <f>VLOOKUP(Tabla15[[#This Row],[N° 
Evento]],'Eventos de riesgos'!B:M,12,0)</f>
        <v>22 - Hurto y Fraude</v>
      </c>
      <c r="Z88" s="44" t="str">
        <f>VLOOKUP(Tabla15[[#This Row],[N° 
Evento]],'Eventos de riesgos'!B:N,13,0)</f>
        <v>221 - Robo o Hurto</v>
      </c>
      <c r="AA88" s="44" t="str">
        <f>+VLOOKUP(Tabla15[[#This Row],[N° 
Evento]],'Eventos de riesgos'!B:AE,23,0)</f>
        <v>Suplantacion de Identidad y robo a asociados</v>
      </c>
      <c r="AB88" s="43" t="str">
        <f>VLOOKUP(Tabla15[[#This Row],[N° 
Evento]],'Eventos de riesgos'!B:O,14,0)</f>
        <v>Ninguna</v>
      </c>
      <c r="AC88" s="48">
        <f>VLOOKUP(Tabla15[[#This Row],[N° 
Evento]],'Eventos de riesgos'!B:P,15,0)</f>
        <v>44985.486111111109</v>
      </c>
      <c r="AD88" s="43" t="str">
        <f>VLOOKUP(Tabla15[[#This Row],[N° 
Evento]],'Eventos de riesgos'!B:Q,16,0)</f>
        <v>Ahorros voluntarios</v>
      </c>
      <c r="AE88" s="43" t="str">
        <f>VLOOKUP(Tabla15[[#This Row],[N° 
Evento]],'Eventos de riesgos'!B:R,17,0)</f>
        <v>Cooperativa Digital</v>
      </c>
      <c r="AF88" s="45" t="str">
        <f>VLOOKUP(Tabla15[[#This Row],[N° 
Evento]],'Eventos de riesgos'!B:V,21,0)</f>
        <v>Aprobado</v>
      </c>
      <c r="AG88" s="44" t="str">
        <f>VLOOKUP(Tabla15[[#This Row],[N° 
Evento]],'Eventos de riesgos'!B:W,22,0)</f>
        <v>27/02/2023 12:47:38: Primera parte registrada
06/03/2023 08:56:45: Actualización de información referente al evento
07/03/2023 12:18:31: Comité de gerencia se definen acciones y responsables</v>
      </c>
    </row>
    <row r="89" spans="3:33" ht="59" customHeight="1" x14ac:dyDescent="0.55000000000000004">
      <c r="C89" s="43" t="str">
        <f>+Tabla15[[#This Row],[N° 
Evento]]&amp;"-"&amp;Tabla15[[#This Row],[N° Tarea]]</f>
        <v>38-4</v>
      </c>
      <c r="D89" s="43">
        <v>38</v>
      </c>
      <c r="E89" s="43">
        <v>4</v>
      </c>
      <c r="F89" s="44" t="s">
        <v>336</v>
      </c>
      <c r="G89" s="44" t="s">
        <v>1019</v>
      </c>
      <c r="H89" s="44" t="s">
        <v>739</v>
      </c>
      <c r="I89" s="45" t="s">
        <v>95</v>
      </c>
      <c r="J89" s="46">
        <v>44984</v>
      </c>
      <c r="K89" s="46">
        <v>44992</v>
      </c>
      <c r="L89" s="47" t="str">
        <f>IF(Tabla15[[#This Row],[Fecha de Finalización]]&gt;0,"Cerrada","En Proceso")</f>
        <v>Cerrada</v>
      </c>
      <c r="M89" s="43">
        <f t="shared" si="2"/>
        <v>8</v>
      </c>
      <c r="N89" s="44" t="s">
        <v>396</v>
      </c>
      <c r="O89" s="43">
        <f>VLOOKUP(Tabla15[[#This Row],[N° 
Evento]],'Eventos de riesgos'!B:C,2,0)</f>
        <v>2023</v>
      </c>
      <c r="P89" s="43" t="str">
        <f>VLOOKUP(Tabla15[[#This Row],[N° 
Evento]],'Eventos de riesgos'!B:D,3,0)</f>
        <v xml:space="preserve">Feb </v>
      </c>
      <c r="Q89" s="48">
        <f>VLOOKUP(Tabla15[[#This Row],[N° 
Evento]],'Eventos de riesgos'!B:E,4,0)</f>
        <v>44984.477777777778</v>
      </c>
      <c r="R89" s="48">
        <f>VLOOKUP(Tabla15[[#This Row],[N° 
Evento]],'Eventos de riesgos'!B:F,5,0)</f>
        <v>44984.477777777778</v>
      </c>
      <c r="S89" s="48">
        <f>VLOOKUP(Tabla15[[#This Row],[N° 
Evento]],'Eventos de riesgos'!B:G,6,0)</f>
        <v>44984.477777777778</v>
      </c>
      <c r="T89" s="62" t="str">
        <f>VLOOKUP(Tabla15[[#This Row],[N° 
Evento]],'Eventos de riesgos'!B:H,7,0)</f>
        <v xml:space="preserve">Caso
La Asociada MARIA EUGENIA SERNA CAICEDO identificada con CC 51.741.094 fue víctima de fraude por terceros hoy 27 de febrero. Intentaron transferencias a DAVIPLATA y Banco DAVIVIENDA por un total de $7.067.000, de los cuales se logró recuperar $5.000.000 debido a que por error la persona que intentaba hacer la transferencia no agregó numero de cuenta si no que repitió el número de cédula, por tal motivo se genero el rechazo. En cuanto a las otras transacciones si fueron exitosas por un total de $2.067.000.
La persona que realizó el fraude, ingresó el 21 de febrero a la Cooperativa Digital y cambió el número de celular de la asociada y el 25 de febrero hizo cambio de correo.
TABLA
Al contactar a la asociada ella indicó que el viernes 24 de febrero 5:20 pm tuvo que hacer cambios de respuestas seguridad y clave, luego hizo pago de los 7 millones para su cupo avance. Tenía el teléfono suspendido supuestamente por falta de pago, pero resulta que fue hackeado para que no le notificaran los mensajes de cambio de datos. 
Hay un correo desde menitaserna@hotmail.com el día 27 de febrero solicitando cambio de numero de celular de 3106961947 a 3114401335, eso fue confirmado con la asociada, ella indica que nunca lo envío y que ha sido hackeada por todo lado. Este correo ya había sido cambiado desde la Cooperativa Digital el 25 de febrero, modificaron el correo electrónico menitaserna@hotmail.com por flaviodaza2@gmail.com.
Se le preguntó que hace cuanto había actualizado datos y ella dijo ha hace mucho tiempo y que no recordaba, que normalmente entra a la Cooperativa Digital por el equipo de Banco o el personal.
El asesor que recuerda es Juan Esteban, con el que ha tenido contacto más frecuente, pero ha sido de forma presencial. 
Las acciones tomadas inmediatamente:
Verificación de transacciones afectadas y los números de cédula y celular asociados al fraude de la asociada. 
TABLA
Se verificaron las personas que cambiaron datos recientemente para confirmar con los asociados que realmente sean ellos los que están actualizando su información. Total 5 personas.
Acciones
Área de Operaciones (a cargo de la Jefe de Operaciones) confirmará antes de aprobar las transacciones los datos actualizados como celular y email mientras se soluciona definitivamente las alternativas de autenticación.
Correo Re: Estado Eventos de Riesgos - Tareas en proceso (5 jun 2023)
Desde el área de operaciones se está utilizando el sistema de evidente para el proceso de transferencias
Toda transacción a tercero se confirmará sin importar el monto.
Se brinda asesoría para que el asociado afectado sea quien  instaura la demanda a su nombre.
Llamado de atención a funcionarios que omitieron controles de verificación (a cargo del jefe jurídico)
Realizado a las funcionarias Andrea Caicedo y María Fernanda Moncaleano
Es necesario hacer verificación telefónica y hacer el evidente de DataCrédito. Se citó a Experiam sobre los productos que ofrece.(Dir SAS)
El 7 de marzo 2023 se realizó reunión con Experian para conocer las opciones que ofrece para implementar el evidente en Febor.
La Cooperativa tiene un plan llamado MARTER + OTP con Experiam que podrá activar y definir a que procesos aplicarlo. Se debe capacitar a los funcionarios en el manejo de esta herramienta y tramitar su implementación.
Se debe capacitar a los funcionarios en el manejo de esta herramienta y tramitar su implementación.
Ultima reunión de avance abril 2023 (ok)
Hacer campaña de seguridad informática
Correo comunicaciones@febor.coop.⚠️ ¡OJO!👀 Con los ataques 🫤 de los Ciberdelincuentes 19 mayo 2023. Fwd: POST de ciberseguridad 15 de mayo 2023 </v>
      </c>
      <c r="U89" s="49">
        <f>VLOOKUP(Tabla15[[#This Row],[N° 
Evento]],'Eventos de riesgos'!B:I,8,0)</f>
        <v>7067000</v>
      </c>
      <c r="V89" s="49">
        <f>VLOOKUP(Tabla15[[#This Row],[N° 
Evento]],'Eventos de riesgos'!B:J,9,0)</f>
        <v>5000000</v>
      </c>
      <c r="W89" s="49">
        <f>VLOOKUP(Tabla15[[#This Row],[N° 
Evento]],'Eventos de riesgos'!B:K,10,0)</f>
        <v>0</v>
      </c>
      <c r="X89" s="44" t="str">
        <f>VLOOKUP(Tabla15[[#This Row],[N° 
Evento]],'Eventos de riesgos'!B:L,11,0)</f>
        <v>2 - Fraude Externo</v>
      </c>
      <c r="Y89" s="44" t="str">
        <f>VLOOKUP(Tabla15[[#This Row],[N° 
Evento]],'Eventos de riesgos'!B:M,12,0)</f>
        <v>22 - Hurto y Fraude</v>
      </c>
      <c r="Z89" s="44" t="str">
        <f>VLOOKUP(Tabla15[[#This Row],[N° 
Evento]],'Eventos de riesgos'!B:N,13,0)</f>
        <v>221 - Robo o Hurto</v>
      </c>
      <c r="AA89" s="44" t="str">
        <f>+VLOOKUP(Tabla15[[#This Row],[N° 
Evento]],'Eventos de riesgos'!B:AE,23,0)</f>
        <v>Suplantacion de Identidad y robo a asociados</v>
      </c>
      <c r="AB89" s="43" t="str">
        <f>VLOOKUP(Tabla15[[#This Row],[N° 
Evento]],'Eventos de riesgos'!B:O,14,0)</f>
        <v>Ninguna</v>
      </c>
      <c r="AC89" s="48">
        <f>VLOOKUP(Tabla15[[#This Row],[N° 
Evento]],'Eventos de riesgos'!B:P,15,0)</f>
        <v>44985.486111111109</v>
      </c>
      <c r="AD89" s="43" t="str">
        <f>VLOOKUP(Tabla15[[#This Row],[N° 
Evento]],'Eventos de riesgos'!B:Q,16,0)</f>
        <v>Ahorros voluntarios</v>
      </c>
      <c r="AE89" s="43" t="str">
        <f>VLOOKUP(Tabla15[[#This Row],[N° 
Evento]],'Eventos de riesgos'!B:R,17,0)</f>
        <v>Cooperativa Digital</v>
      </c>
      <c r="AF89" s="45" t="str">
        <f>VLOOKUP(Tabla15[[#This Row],[N° 
Evento]],'Eventos de riesgos'!B:V,21,0)</f>
        <v>Aprobado</v>
      </c>
      <c r="AG89" s="44" t="str">
        <f>VLOOKUP(Tabla15[[#This Row],[N° 
Evento]],'Eventos de riesgos'!B:W,22,0)</f>
        <v>27/02/2023 12:47:38: Primera parte registrada
06/03/2023 08:56:45: Actualización de información referente al evento
07/03/2023 12:18:31: Comité de gerencia se definen acciones y responsables</v>
      </c>
    </row>
    <row r="90" spans="3:33" ht="59" customHeight="1" x14ac:dyDescent="0.55000000000000004">
      <c r="C90" s="43" t="str">
        <f>+Tabla15[[#This Row],[N° 
Evento]]&amp;"-"&amp;Tabla15[[#This Row],[N° Tarea]]</f>
        <v>38-5</v>
      </c>
      <c r="D90" s="43">
        <v>38</v>
      </c>
      <c r="E90" s="43">
        <v>5</v>
      </c>
      <c r="F90" s="44" t="s">
        <v>337</v>
      </c>
      <c r="G90" s="44" t="s">
        <v>1019</v>
      </c>
      <c r="H90" s="44" t="s">
        <v>914</v>
      </c>
      <c r="I90" s="45" t="s">
        <v>338</v>
      </c>
      <c r="J90" s="46">
        <v>44992</v>
      </c>
      <c r="K90" s="46">
        <v>44994</v>
      </c>
      <c r="L90" s="47" t="str">
        <f>IF(Tabla15[[#This Row],[Fecha de Finalización]]&gt;0,"Cerrada","En Proceso")</f>
        <v>Cerrada</v>
      </c>
      <c r="M90" s="43">
        <f t="shared" si="2"/>
        <v>2</v>
      </c>
      <c r="N90" s="44" t="s">
        <v>397</v>
      </c>
      <c r="O90" s="43">
        <f>VLOOKUP(Tabla15[[#This Row],[N° 
Evento]],'Eventos de riesgos'!B:C,2,0)</f>
        <v>2023</v>
      </c>
      <c r="P90" s="43" t="str">
        <f>VLOOKUP(Tabla15[[#This Row],[N° 
Evento]],'Eventos de riesgos'!B:D,3,0)</f>
        <v xml:space="preserve">Feb </v>
      </c>
      <c r="Q90" s="48">
        <f>VLOOKUP(Tabla15[[#This Row],[N° 
Evento]],'Eventos de riesgos'!B:E,4,0)</f>
        <v>44984.477777777778</v>
      </c>
      <c r="R90" s="48">
        <f>VLOOKUP(Tabla15[[#This Row],[N° 
Evento]],'Eventos de riesgos'!B:F,5,0)</f>
        <v>44984.477777777778</v>
      </c>
      <c r="S90" s="48">
        <f>VLOOKUP(Tabla15[[#This Row],[N° 
Evento]],'Eventos de riesgos'!B:G,6,0)</f>
        <v>44984.477777777778</v>
      </c>
      <c r="T90" s="62" t="str">
        <f>VLOOKUP(Tabla15[[#This Row],[N° 
Evento]],'Eventos de riesgos'!B:H,7,0)</f>
        <v xml:space="preserve">Caso
La Asociada MARIA EUGENIA SERNA CAICEDO identificada con CC 51.741.094 fue víctima de fraude por terceros hoy 27 de febrero. Intentaron transferencias a DAVIPLATA y Banco DAVIVIENDA por un total de $7.067.000, de los cuales se logró recuperar $5.000.000 debido a que por error la persona que intentaba hacer la transferencia no agregó numero de cuenta si no que repitió el número de cédula, por tal motivo se genero el rechazo. En cuanto a las otras transacciones si fueron exitosas por un total de $2.067.000.
La persona que realizó el fraude, ingresó el 21 de febrero a la Cooperativa Digital y cambió el número de celular de la asociada y el 25 de febrero hizo cambio de correo.
TABLA
Al contactar a la asociada ella indicó que el viernes 24 de febrero 5:20 pm tuvo que hacer cambios de respuestas seguridad y clave, luego hizo pago de los 7 millones para su cupo avance. Tenía el teléfono suspendido supuestamente por falta de pago, pero resulta que fue hackeado para que no le notificaran los mensajes de cambio de datos. 
Hay un correo desde menitaserna@hotmail.com el día 27 de febrero solicitando cambio de numero de celular de 3106961947 a 3114401335, eso fue confirmado con la asociada, ella indica que nunca lo envío y que ha sido hackeada por todo lado. Este correo ya había sido cambiado desde la Cooperativa Digital el 25 de febrero, modificaron el correo electrónico menitaserna@hotmail.com por flaviodaza2@gmail.com.
Se le preguntó que hace cuanto había actualizado datos y ella dijo ha hace mucho tiempo y que no recordaba, que normalmente entra a la Cooperativa Digital por el equipo de Banco o el personal.
El asesor que recuerda es Juan Esteban, con el que ha tenido contacto más frecuente, pero ha sido de forma presencial. 
Las acciones tomadas inmediatamente:
Verificación de transacciones afectadas y los números de cédula y celular asociados al fraude de la asociada. 
TABLA
Se verificaron las personas que cambiaron datos recientemente para confirmar con los asociados que realmente sean ellos los que están actualizando su información. Total 5 personas.
Acciones
Área de Operaciones (a cargo de la Jefe de Operaciones) confirmará antes de aprobar las transacciones los datos actualizados como celular y email mientras se soluciona definitivamente las alternativas de autenticación.
Correo Re: Estado Eventos de Riesgos - Tareas en proceso (5 jun 2023)
Desde el área de operaciones se está utilizando el sistema de evidente para el proceso de transferencias
Toda transacción a tercero se confirmará sin importar el monto.
Se brinda asesoría para que el asociado afectado sea quien  instaura la demanda a su nombre.
Llamado de atención a funcionarios que omitieron controles de verificación (a cargo del jefe jurídico)
Realizado a las funcionarias Andrea Caicedo y María Fernanda Moncaleano
Es necesario hacer verificación telefónica y hacer el evidente de DataCrédito. Se citó a Experiam sobre los productos que ofrece.(Dir SAS)
El 7 de marzo 2023 se realizó reunión con Experian para conocer las opciones que ofrece para implementar el evidente en Febor.
La Cooperativa tiene un plan llamado MARTER + OTP con Experiam que podrá activar y definir a que procesos aplicarlo. Se debe capacitar a los funcionarios en el manejo de esta herramienta y tramitar su implementación.
Se debe capacitar a los funcionarios en el manejo de esta herramienta y tramitar su implementación.
Ultima reunión de avance abril 2023 (ok)
Hacer campaña de seguridad informática
Correo comunicaciones@febor.coop.⚠️ ¡OJO!👀 Con los ataques 🫤 de los Ciberdelincuentes 19 mayo 2023. Fwd: POST de ciberseguridad 15 de mayo 2023 </v>
      </c>
      <c r="U90" s="49">
        <f>VLOOKUP(Tabla15[[#This Row],[N° 
Evento]],'Eventos de riesgos'!B:I,8,0)</f>
        <v>7067000</v>
      </c>
      <c r="V90" s="49">
        <f>VLOOKUP(Tabla15[[#This Row],[N° 
Evento]],'Eventos de riesgos'!B:J,9,0)</f>
        <v>5000000</v>
      </c>
      <c r="W90" s="49">
        <f>VLOOKUP(Tabla15[[#This Row],[N° 
Evento]],'Eventos de riesgos'!B:K,10,0)</f>
        <v>0</v>
      </c>
      <c r="X90" s="44" t="str">
        <f>VLOOKUP(Tabla15[[#This Row],[N° 
Evento]],'Eventos de riesgos'!B:L,11,0)</f>
        <v>2 - Fraude Externo</v>
      </c>
      <c r="Y90" s="44" t="str">
        <f>VLOOKUP(Tabla15[[#This Row],[N° 
Evento]],'Eventos de riesgos'!B:M,12,0)</f>
        <v>22 - Hurto y Fraude</v>
      </c>
      <c r="Z90" s="44" t="str">
        <f>VLOOKUP(Tabla15[[#This Row],[N° 
Evento]],'Eventos de riesgos'!B:N,13,0)</f>
        <v>221 - Robo o Hurto</v>
      </c>
      <c r="AA90" s="44" t="str">
        <f>+VLOOKUP(Tabla15[[#This Row],[N° 
Evento]],'Eventos de riesgos'!B:AE,23,0)</f>
        <v>Suplantacion de Identidad y robo a asociados</v>
      </c>
      <c r="AB90" s="43" t="str">
        <f>VLOOKUP(Tabla15[[#This Row],[N° 
Evento]],'Eventos de riesgos'!B:O,14,0)</f>
        <v>Ninguna</v>
      </c>
      <c r="AC90" s="48">
        <f>VLOOKUP(Tabla15[[#This Row],[N° 
Evento]],'Eventos de riesgos'!B:P,15,0)</f>
        <v>44985.486111111109</v>
      </c>
      <c r="AD90" s="43" t="str">
        <f>VLOOKUP(Tabla15[[#This Row],[N° 
Evento]],'Eventos de riesgos'!B:Q,16,0)</f>
        <v>Ahorros voluntarios</v>
      </c>
      <c r="AE90" s="43" t="str">
        <f>VLOOKUP(Tabla15[[#This Row],[N° 
Evento]],'Eventos de riesgos'!B:R,17,0)</f>
        <v>Cooperativa Digital</v>
      </c>
      <c r="AF90" s="45" t="str">
        <f>VLOOKUP(Tabla15[[#This Row],[N° 
Evento]],'Eventos de riesgos'!B:V,21,0)</f>
        <v>Aprobado</v>
      </c>
      <c r="AG90" s="44" t="str">
        <f>VLOOKUP(Tabla15[[#This Row],[N° 
Evento]],'Eventos de riesgos'!B:W,22,0)</f>
        <v>27/02/2023 12:47:38: Primera parte registrada
06/03/2023 08:56:45: Actualización de información referente al evento
07/03/2023 12:18:31: Comité de gerencia se definen acciones y responsables</v>
      </c>
    </row>
    <row r="91" spans="3:33" ht="59" customHeight="1" x14ac:dyDescent="0.55000000000000004">
      <c r="C91" s="43" t="str">
        <f>+Tabla15[[#This Row],[N° 
Evento]]&amp;"-"&amp;Tabla15[[#This Row],[N° Tarea]]</f>
        <v>38-6</v>
      </c>
      <c r="D91" s="43">
        <v>38</v>
      </c>
      <c r="E91" s="43">
        <v>6</v>
      </c>
      <c r="F91" s="44" t="s">
        <v>339</v>
      </c>
      <c r="G91" s="44" t="s">
        <v>1019</v>
      </c>
      <c r="H91" s="44" t="s">
        <v>741</v>
      </c>
      <c r="I91" s="45" t="s">
        <v>95</v>
      </c>
      <c r="J91" s="46">
        <v>44994</v>
      </c>
      <c r="K91" s="46">
        <v>45056</v>
      </c>
      <c r="L91" s="47" t="str">
        <f>IF(Tabla15[[#This Row],[Fecha de Finalización]]&gt;0,"Cerrada","En Proceso")</f>
        <v>Cerrada</v>
      </c>
      <c r="M91" s="43">
        <f t="shared" si="2"/>
        <v>62</v>
      </c>
      <c r="N91" s="44" t="s">
        <v>340</v>
      </c>
      <c r="O91" s="43">
        <f>VLOOKUP(Tabla15[[#This Row],[N° 
Evento]],'Eventos de riesgos'!B:C,2,0)</f>
        <v>2023</v>
      </c>
      <c r="P91" s="43" t="str">
        <f>VLOOKUP(Tabla15[[#This Row],[N° 
Evento]],'Eventos de riesgos'!B:D,3,0)</f>
        <v xml:space="preserve">Feb </v>
      </c>
      <c r="Q91" s="48">
        <f>VLOOKUP(Tabla15[[#This Row],[N° 
Evento]],'Eventos de riesgos'!B:E,4,0)</f>
        <v>44984.477777777778</v>
      </c>
      <c r="R91" s="48">
        <f>VLOOKUP(Tabla15[[#This Row],[N° 
Evento]],'Eventos de riesgos'!B:F,5,0)</f>
        <v>44984.477777777778</v>
      </c>
      <c r="S91" s="48">
        <f>VLOOKUP(Tabla15[[#This Row],[N° 
Evento]],'Eventos de riesgos'!B:G,6,0)</f>
        <v>44984.477777777778</v>
      </c>
      <c r="T91" s="62" t="str">
        <f>VLOOKUP(Tabla15[[#This Row],[N° 
Evento]],'Eventos de riesgos'!B:H,7,0)</f>
        <v xml:space="preserve">Caso
La Asociada MARIA EUGENIA SERNA CAICEDO identificada con CC 51.741.094 fue víctima de fraude por terceros hoy 27 de febrero. Intentaron transferencias a DAVIPLATA y Banco DAVIVIENDA por un total de $7.067.000, de los cuales se logró recuperar $5.000.000 debido a que por error la persona que intentaba hacer la transferencia no agregó numero de cuenta si no que repitió el número de cédula, por tal motivo se genero el rechazo. En cuanto a las otras transacciones si fueron exitosas por un total de $2.067.000.
La persona que realizó el fraude, ingresó el 21 de febrero a la Cooperativa Digital y cambió el número de celular de la asociada y el 25 de febrero hizo cambio de correo.
TABLA
Al contactar a la asociada ella indicó que el viernes 24 de febrero 5:20 pm tuvo que hacer cambios de respuestas seguridad y clave, luego hizo pago de los 7 millones para su cupo avance. Tenía el teléfono suspendido supuestamente por falta de pago, pero resulta que fue hackeado para que no le notificaran los mensajes de cambio de datos. 
Hay un correo desde menitaserna@hotmail.com el día 27 de febrero solicitando cambio de numero de celular de 3106961947 a 3114401335, eso fue confirmado con la asociada, ella indica que nunca lo envío y que ha sido hackeada por todo lado. Este correo ya había sido cambiado desde la Cooperativa Digital el 25 de febrero, modificaron el correo electrónico menitaserna@hotmail.com por flaviodaza2@gmail.com.
Se le preguntó que hace cuanto había actualizado datos y ella dijo ha hace mucho tiempo y que no recordaba, que normalmente entra a la Cooperativa Digital por el equipo de Banco o el personal.
El asesor que recuerda es Juan Esteban, con el que ha tenido contacto más frecuente, pero ha sido de forma presencial. 
Las acciones tomadas inmediatamente:
Verificación de transacciones afectadas y los números de cédula y celular asociados al fraude de la asociada. 
TABLA
Se verificaron las personas que cambiaron datos recientemente para confirmar con los asociados que realmente sean ellos los que están actualizando su información. Total 5 personas.
Acciones
Área de Operaciones (a cargo de la Jefe de Operaciones) confirmará antes de aprobar las transacciones los datos actualizados como celular y email mientras se soluciona definitivamente las alternativas de autenticación.
Correo Re: Estado Eventos de Riesgos - Tareas en proceso (5 jun 2023)
Desde el área de operaciones se está utilizando el sistema de evidente para el proceso de transferencias
Toda transacción a tercero se confirmará sin importar el monto.
Se brinda asesoría para que el asociado afectado sea quien  instaura la demanda a su nombre.
Llamado de atención a funcionarios que omitieron controles de verificación (a cargo del jefe jurídico)
Realizado a las funcionarias Andrea Caicedo y María Fernanda Moncaleano
Es necesario hacer verificación telefónica y hacer el evidente de DataCrédito. Se citó a Experiam sobre los productos que ofrece.(Dir SAS)
El 7 de marzo 2023 se realizó reunión con Experian para conocer las opciones que ofrece para implementar el evidente en Febor.
La Cooperativa tiene un plan llamado MARTER + OTP con Experiam que podrá activar y definir a que procesos aplicarlo. Se debe capacitar a los funcionarios en el manejo de esta herramienta y tramitar su implementación.
Se debe capacitar a los funcionarios en el manejo de esta herramienta y tramitar su implementación.
Ultima reunión de avance abril 2023 (ok)
Hacer campaña de seguridad informática
Correo comunicaciones@febor.coop.⚠️ ¡OJO!👀 Con los ataques 🫤 de los Ciberdelincuentes 19 mayo 2023. Fwd: POST de ciberseguridad 15 de mayo 2023 </v>
      </c>
      <c r="U91" s="49">
        <f>VLOOKUP(Tabla15[[#This Row],[N° 
Evento]],'Eventos de riesgos'!B:I,8,0)</f>
        <v>7067000</v>
      </c>
      <c r="V91" s="49">
        <f>VLOOKUP(Tabla15[[#This Row],[N° 
Evento]],'Eventos de riesgos'!B:J,9,0)</f>
        <v>5000000</v>
      </c>
      <c r="W91" s="49">
        <f>VLOOKUP(Tabla15[[#This Row],[N° 
Evento]],'Eventos de riesgos'!B:K,10,0)</f>
        <v>0</v>
      </c>
      <c r="X91" s="44" t="str">
        <f>VLOOKUP(Tabla15[[#This Row],[N° 
Evento]],'Eventos de riesgos'!B:L,11,0)</f>
        <v>2 - Fraude Externo</v>
      </c>
      <c r="Y91" s="44" t="str">
        <f>VLOOKUP(Tabla15[[#This Row],[N° 
Evento]],'Eventos de riesgos'!B:M,12,0)</f>
        <v>22 - Hurto y Fraude</v>
      </c>
      <c r="Z91" s="44" t="str">
        <f>VLOOKUP(Tabla15[[#This Row],[N° 
Evento]],'Eventos de riesgos'!B:N,13,0)</f>
        <v>221 - Robo o Hurto</v>
      </c>
      <c r="AA91" s="44" t="str">
        <f>+VLOOKUP(Tabla15[[#This Row],[N° 
Evento]],'Eventos de riesgos'!B:AE,23,0)</f>
        <v>Suplantacion de Identidad y robo a asociados</v>
      </c>
      <c r="AB91" s="43" t="str">
        <f>VLOOKUP(Tabla15[[#This Row],[N° 
Evento]],'Eventos de riesgos'!B:O,14,0)</f>
        <v>Ninguna</v>
      </c>
      <c r="AC91" s="48">
        <f>VLOOKUP(Tabla15[[#This Row],[N° 
Evento]],'Eventos de riesgos'!B:P,15,0)</f>
        <v>44985.486111111109</v>
      </c>
      <c r="AD91" s="43" t="str">
        <f>VLOOKUP(Tabla15[[#This Row],[N° 
Evento]],'Eventos de riesgos'!B:Q,16,0)</f>
        <v>Ahorros voluntarios</v>
      </c>
      <c r="AE91" s="43" t="str">
        <f>VLOOKUP(Tabla15[[#This Row],[N° 
Evento]],'Eventos de riesgos'!B:R,17,0)</f>
        <v>Cooperativa Digital</v>
      </c>
      <c r="AF91" s="45" t="str">
        <f>VLOOKUP(Tabla15[[#This Row],[N° 
Evento]],'Eventos de riesgos'!B:V,21,0)</f>
        <v>Aprobado</v>
      </c>
      <c r="AG91" s="44" t="str">
        <f>VLOOKUP(Tabla15[[#This Row],[N° 
Evento]],'Eventos de riesgos'!B:W,22,0)</f>
        <v>27/02/2023 12:47:38: Primera parte registrada
06/03/2023 08:56:45: Actualización de información referente al evento
07/03/2023 12:18:31: Comité de gerencia se definen acciones y responsables</v>
      </c>
    </row>
    <row r="92" spans="3:33" ht="59" customHeight="1" x14ac:dyDescent="0.55000000000000004">
      <c r="C92" s="43" t="str">
        <f>+Tabla15[[#This Row],[N° 
Evento]]&amp;"-"&amp;Tabla15[[#This Row],[N° Tarea]]</f>
        <v>38-7</v>
      </c>
      <c r="D92" s="43">
        <v>38</v>
      </c>
      <c r="E92" s="43">
        <v>7</v>
      </c>
      <c r="F92" s="44" t="s">
        <v>341</v>
      </c>
      <c r="G92" s="44" t="s">
        <v>1019</v>
      </c>
      <c r="H92" s="44" t="s">
        <v>741</v>
      </c>
      <c r="I92" s="45" t="s">
        <v>321</v>
      </c>
      <c r="J92" s="46">
        <v>44992</v>
      </c>
      <c r="K92" s="46">
        <v>45041</v>
      </c>
      <c r="L92" s="47" t="str">
        <f>IF(Tabla15[[#This Row],[Fecha de Finalización]]&gt;0,"Cerrada","En Proceso")</f>
        <v>Cerrada</v>
      </c>
      <c r="M92" s="43">
        <f t="shared" si="2"/>
        <v>49</v>
      </c>
      <c r="N92" s="44" t="s">
        <v>342</v>
      </c>
      <c r="O92" s="43">
        <f>VLOOKUP(Tabla15[[#This Row],[N° 
Evento]],'Eventos de riesgos'!B:C,2,0)</f>
        <v>2023</v>
      </c>
      <c r="P92" s="43" t="str">
        <f>VLOOKUP(Tabla15[[#This Row],[N° 
Evento]],'Eventos de riesgos'!B:D,3,0)</f>
        <v xml:space="preserve">Feb </v>
      </c>
      <c r="Q92" s="48">
        <f>VLOOKUP(Tabla15[[#This Row],[N° 
Evento]],'Eventos de riesgos'!B:E,4,0)</f>
        <v>44984.477777777778</v>
      </c>
      <c r="R92" s="48">
        <f>VLOOKUP(Tabla15[[#This Row],[N° 
Evento]],'Eventos de riesgos'!B:F,5,0)</f>
        <v>44984.477777777778</v>
      </c>
      <c r="S92" s="48">
        <f>VLOOKUP(Tabla15[[#This Row],[N° 
Evento]],'Eventos de riesgos'!B:G,6,0)</f>
        <v>44984.477777777778</v>
      </c>
      <c r="T92" s="62" t="str">
        <f>VLOOKUP(Tabla15[[#This Row],[N° 
Evento]],'Eventos de riesgos'!B:H,7,0)</f>
        <v xml:space="preserve">Caso
La Asociada MARIA EUGENIA SERNA CAICEDO identificada con CC 51.741.094 fue víctima de fraude por terceros hoy 27 de febrero. Intentaron transferencias a DAVIPLATA y Banco DAVIVIENDA por un total de $7.067.000, de los cuales se logró recuperar $5.000.000 debido a que por error la persona que intentaba hacer la transferencia no agregó numero de cuenta si no que repitió el número de cédula, por tal motivo se genero el rechazo. En cuanto a las otras transacciones si fueron exitosas por un total de $2.067.000.
La persona que realizó el fraude, ingresó el 21 de febrero a la Cooperativa Digital y cambió el número de celular de la asociada y el 25 de febrero hizo cambio de correo.
TABLA
Al contactar a la asociada ella indicó que el viernes 24 de febrero 5:20 pm tuvo que hacer cambios de respuestas seguridad y clave, luego hizo pago de los 7 millones para su cupo avance. Tenía el teléfono suspendido supuestamente por falta de pago, pero resulta que fue hackeado para que no le notificaran los mensajes de cambio de datos. 
Hay un correo desde menitaserna@hotmail.com el día 27 de febrero solicitando cambio de numero de celular de 3106961947 a 3114401335, eso fue confirmado con la asociada, ella indica que nunca lo envío y que ha sido hackeada por todo lado. Este correo ya había sido cambiado desde la Cooperativa Digital el 25 de febrero, modificaron el correo electrónico menitaserna@hotmail.com por flaviodaza2@gmail.com.
Se le preguntó que hace cuanto había actualizado datos y ella dijo ha hace mucho tiempo y que no recordaba, que normalmente entra a la Cooperativa Digital por el equipo de Banco o el personal.
El asesor que recuerda es Juan Esteban, con el que ha tenido contacto más frecuente, pero ha sido de forma presencial. 
Las acciones tomadas inmediatamente:
Verificación de transacciones afectadas y los números de cédula y celular asociados al fraude de la asociada. 
TABLA
Se verificaron las personas que cambiaron datos recientemente para confirmar con los asociados que realmente sean ellos los que están actualizando su información. Total 5 personas.
Acciones
Área de Operaciones (a cargo de la Jefe de Operaciones) confirmará antes de aprobar las transacciones los datos actualizados como celular y email mientras se soluciona definitivamente las alternativas de autenticación.
Correo Re: Estado Eventos de Riesgos - Tareas en proceso (5 jun 2023)
Desde el área de operaciones se está utilizando el sistema de evidente para el proceso de transferencias
Toda transacción a tercero se confirmará sin importar el monto.
Se brinda asesoría para que el asociado afectado sea quien  instaura la demanda a su nombre.
Llamado de atención a funcionarios que omitieron controles de verificación (a cargo del jefe jurídico)
Realizado a las funcionarias Andrea Caicedo y María Fernanda Moncaleano
Es necesario hacer verificación telefónica y hacer el evidente de DataCrédito. Se citó a Experiam sobre los productos que ofrece.(Dir SAS)
El 7 de marzo 2023 se realizó reunión con Experian para conocer las opciones que ofrece para implementar el evidente en Febor.
La Cooperativa tiene un plan llamado MARTER + OTP con Experiam que podrá activar y definir a que procesos aplicarlo. Se debe capacitar a los funcionarios en el manejo de esta herramienta y tramitar su implementación.
Se debe capacitar a los funcionarios en el manejo de esta herramienta y tramitar su implementación.
Ultima reunión de avance abril 2023 (ok)
Hacer campaña de seguridad informática
Correo comunicaciones@febor.coop.⚠️ ¡OJO!👀 Con los ataques 🫤 de los Ciberdelincuentes 19 mayo 2023. Fwd: POST de ciberseguridad 15 de mayo 2023 </v>
      </c>
      <c r="U92" s="49">
        <f>VLOOKUP(Tabla15[[#This Row],[N° 
Evento]],'Eventos de riesgos'!B:I,8,0)</f>
        <v>7067000</v>
      </c>
      <c r="V92" s="49">
        <f>VLOOKUP(Tabla15[[#This Row],[N° 
Evento]],'Eventos de riesgos'!B:J,9,0)</f>
        <v>5000000</v>
      </c>
      <c r="W92" s="49">
        <f>VLOOKUP(Tabla15[[#This Row],[N° 
Evento]],'Eventos de riesgos'!B:K,10,0)</f>
        <v>0</v>
      </c>
      <c r="X92" s="44" t="str">
        <f>VLOOKUP(Tabla15[[#This Row],[N° 
Evento]],'Eventos de riesgos'!B:L,11,0)</f>
        <v>2 - Fraude Externo</v>
      </c>
      <c r="Y92" s="44" t="str">
        <f>VLOOKUP(Tabla15[[#This Row],[N° 
Evento]],'Eventos de riesgos'!B:M,12,0)</f>
        <v>22 - Hurto y Fraude</v>
      </c>
      <c r="Z92" s="44" t="str">
        <f>VLOOKUP(Tabla15[[#This Row],[N° 
Evento]],'Eventos de riesgos'!B:N,13,0)</f>
        <v>221 - Robo o Hurto</v>
      </c>
      <c r="AA92" s="44" t="str">
        <f>+VLOOKUP(Tabla15[[#This Row],[N° 
Evento]],'Eventos de riesgos'!B:AE,23,0)</f>
        <v>Suplantacion de Identidad y robo a asociados</v>
      </c>
      <c r="AB92" s="43" t="str">
        <f>VLOOKUP(Tabla15[[#This Row],[N° 
Evento]],'Eventos de riesgos'!B:O,14,0)</f>
        <v>Ninguna</v>
      </c>
      <c r="AC92" s="48">
        <f>VLOOKUP(Tabla15[[#This Row],[N° 
Evento]],'Eventos de riesgos'!B:P,15,0)</f>
        <v>44985.486111111109</v>
      </c>
      <c r="AD92" s="43" t="str">
        <f>VLOOKUP(Tabla15[[#This Row],[N° 
Evento]],'Eventos de riesgos'!B:Q,16,0)</f>
        <v>Ahorros voluntarios</v>
      </c>
      <c r="AE92" s="43" t="str">
        <f>VLOOKUP(Tabla15[[#This Row],[N° 
Evento]],'Eventos de riesgos'!B:R,17,0)</f>
        <v>Cooperativa Digital</v>
      </c>
      <c r="AF92" s="45" t="str">
        <f>VLOOKUP(Tabla15[[#This Row],[N° 
Evento]],'Eventos de riesgos'!B:V,21,0)</f>
        <v>Aprobado</v>
      </c>
      <c r="AG92" s="44" t="str">
        <f>VLOOKUP(Tabla15[[#This Row],[N° 
Evento]],'Eventos de riesgos'!B:W,22,0)</f>
        <v>27/02/2023 12:47:38: Primera parte registrada
06/03/2023 08:56:45: Actualización de información referente al evento
07/03/2023 12:18:31: Comité de gerencia se definen acciones y responsables</v>
      </c>
    </row>
    <row r="93" spans="3:33" ht="59" customHeight="1" x14ac:dyDescent="0.55000000000000004">
      <c r="C93" s="43" t="str">
        <f>+Tabla15[[#This Row],[N° 
Evento]]&amp;"-"&amp;Tabla15[[#This Row],[N° Tarea]]</f>
        <v>38-8</v>
      </c>
      <c r="D93" s="43">
        <v>38</v>
      </c>
      <c r="E93" s="43">
        <v>8</v>
      </c>
      <c r="F93" s="44" t="s">
        <v>343</v>
      </c>
      <c r="G93" s="44" t="s">
        <v>1019</v>
      </c>
      <c r="H93" s="44" t="s">
        <v>224</v>
      </c>
      <c r="I93" s="45" t="s">
        <v>269</v>
      </c>
      <c r="J93" s="46">
        <v>44992</v>
      </c>
      <c r="K93" s="46">
        <v>45065</v>
      </c>
      <c r="L93" s="47" t="str">
        <f>IF(Tabla15[[#This Row],[Fecha de Finalización]]&gt;0,"Cerrada","En Proceso")</f>
        <v>Cerrada</v>
      </c>
      <c r="M93" s="43">
        <f t="shared" si="2"/>
        <v>73</v>
      </c>
      <c r="N93" s="44" t="s">
        <v>344</v>
      </c>
      <c r="O93" s="43">
        <f>VLOOKUP(Tabla15[[#This Row],[N° 
Evento]],'Eventos de riesgos'!B:C,2,0)</f>
        <v>2023</v>
      </c>
      <c r="P93" s="43" t="str">
        <f>VLOOKUP(Tabla15[[#This Row],[N° 
Evento]],'Eventos de riesgos'!B:D,3,0)</f>
        <v xml:space="preserve">Feb </v>
      </c>
      <c r="Q93" s="48">
        <f>VLOOKUP(Tabla15[[#This Row],[N° 
Evento]],'Eventos de riesgos'!B:E,4,0)</f>
        <v>44984.477777777778</v>
      </c>
      <c r="R93" s="48">
        <f>VLOOKUP(Tabla15[[#This Row],[N° 
Evento]],'Eventos de riesgos'!B:F,5,0)</f>
        <v>44984.477777777778</v>
      </c>
      <c r="S93" s="48">
        <f>VLOOKUP(Tabla15[[#This Row],[N° 
Evento]],'Eventos de riesgos'!B:G,6,0)</f>
        <v>44984.477777777778</v>
      </c>
      <c r="T93" s="62" t="str">
        <f>VLOOKUP(Tabla15[[#This Row],[N° 
Evento]],'Eventos de riesgos'!B:H,7,0)</f>
        <v xml:space="preserve">Caso
La Asociada MARIA EUGENIA SERNA CAICEDO identificada con CC 51.741.094 fue víctima de fraude por terceros hoy 27 de febrero. Intentaron transferencias a DAVIPLATA y Banco DAVIVIENDA por un total de $7.067.000, de los cuales se logró recuperar $5.000.000 debido a que por error la persona que intentaba hacer la transferencia no agregó numero de cuenta si no que repitió el número de cédula, por tal motivo se genero el rechazo. En cuanto a las otras transacciones si fueron exitosas por un total de $2.067.000.
La persona que realizó el fraude, ingresó el 21 de febrero a la Cooperativa Digital y cambió el número de celular de la asociada y el 25 de febrero hizo cambio de correo.
TABLA
Al contactar a la asociada ella indicó que el viernes 24 de febrero 5:20 pm tuvo que hacer cambios de respuestas seguridad y clave, luego hizo pago de los 7 millones para su cupo avance. Tenía el teléfono suspendido supuestamente por falta de pago, pero resulta que fue hackeado para que no le notificaran los mensajes de cambio de datos. 
Hay un correo desde menitaserna@hotmail.com el día 27 de febrero solicitando cambio de numero de celular de 3106961947 a 3114401335, eso fue confirmado con la asociada, ella indica que nunca lo envío y que ha sido hackeada por todo lado. Este correo ya había sido cambiado desde la Cooperativa Digital el 25 de febrero, modificaron el correo electrónico menitaserna@hotmail.com por flaviodaza2@gmail.com.
Se le preguntó que hace cuanto había actualizado datos y ella dijo ha hace mucho tiempo y que no recordaba, que normalmente entra a la Cooperativa Digital por el equipo de Banco o el personal.
El asesor que recuerda es Juan Esteban, con el que ha tenido contacto más frecuente, pero ha sido de forma presencial. 
Las acciones tomadas inmediatamente:
Verificación de transacciones afectadas y los números de cédula y celular asociados al fraude de la asociada. 
TABLA
Se verificaron las personas que cambiaron datos recientemente para confirmar con los asociados que realmente sean ellos los que están actualizando su información. Total 5 personas.
Acciones
Área de Operaciones (a cargo de la Jefe de Operaciones) confirmará antes de aprobar las transacciones los datos actualizados como celular y email mientras se soluciona definitivamente las alternativas de autenticación.
Correo Re: Estado Eventos de Riesgos - Tareas en proceso (5 jun 2023)
Desde el área de operaciones se está utilizando el sistema de evidente para el proceso de transferencias
Toda transacción a tercero se confirmará sin importar el monto.
Se brinda asesoría para que el asociado afectado sea quien  instaura la demanda a su nombre.
Llamado de atención a funcionarios que omitieron controles de verificación (a cargo del jefe jurídico)
Realizado a las funcionarias Andrea Caicedo y María Fernanda Moncaleano
Es necesario hacer verificación telefónica y hacer el evidente de DataCrédito. Se citó a Experiam sobre los productos que ofrece.(Dir SAS)
El 7 de marzo 2023 se realizó reunión con Experian para conocer las opciones que ofrece para implementar el evidente en Febor.
La Cooperativa tiene un plan llamado MARTER + OTP con Experiam que podrá activar y definir a que procesos aplicarlo. Se debe capacitar a los funcionarios en el manejo de esta herramienta y tramitar su implementación.
Se debe capacitar a los funcionarios en el manejo de esta herramienta y tramitar su implementación.
Ultima reunión de avance abril 2023 (ok)
Hacer campaña de seguridad informática
Correo comunicaciones@febor.coop.⚠️ ¡OJO!👀 Con los ataques 🫤 de los Ciberdelincuentes 19 mayo 2023. Fwd: POST de ciberseguridad 15 de mayo 2023 </v>
      </c>
      <c r="U93" s="49">
        <f>VLOOKUP(Tabla15[[#This Row],[N° 
Evento]],'Eventos de riesgos'!B:I,8,0)</f>
        <v>7067000</v>
      </c>
      <c r="V93" s="49">
        <f>VLOOKUP(Tabla15[[#This Row],[N° 
Evento]],'Eventos de riesgos'!B:J,9,0)</f>
        <v>5000000</v>
      </c>
      <c r="W93" s="49">
        <f>VLOOKUP(Tabla15[[#This Row],[N° 
Evento]],'Eventos de riesgos'!B:K,10,0)</f>
        <v>0</v>
      </c>
      <c r="X93" s="44" t="str">
        <f>VLOOKUP(Tabla15[[#This Row],[N° 
Evento]],'Eventos de riesgos'!B:L,11,0)</f>
        <v>2 - Fraude Externo</v>
      </c>
      <c r="Y93" s="44" t="str">
        <f>VLOOKUP(Tabla15[[#This Row],[N° 
Evento]],'Eventos de riesgos'!B:M,12,0)</f>
        <v>22 - Hurto y Fraude</v>
      </c>
      <c r="Z93" s="44" t="str">
        <f>VLOOKUP(Tabla15[[#This Row],[N° 
Evento]],'Eventos de riesgos'!B:N,13,0)</f>
        <v>221 - Robo o Hurto</v>
      </c>
      <c r="AA93" s="44" t="str">
        <f>+VLOOKUP(Tabla15[[#This Row],[N° 
Evento]],'Eventos de riesgos'!B:AE,23,0)</f>
        <v>Suplantacion de Identidad y robo a asociados</v>
      </c>
      <c r="AB93" s="43" t="str">
        <f>VLOOKUP(Tabla15[[#This Row],[N° 
Evento]],'Eventos de riesgos'!B:O,14,0)</f>
        <v>Ninguna</v>
      </c>
      <c r="AC93" s="48">
        <f>VLOOKUP(Tabla15[[#This Row],[N° 
Evento]],'Eventos de riesgos'!B:P,15,0)</f>
        <v>44985.486111111109</v>
      </c>
      <c r="AD93" s="43" t="str">
        <f>VLOOKUP(Tabla15[[#This Row],[N° 
Evento]],'Eventos de riesgos'!B:Q,16,0)</f>
        <v>Ahorros voluntarios</v>
      </c>
      <c r="AE93" s="43" t="str">
        <f>VLOOKUP(Tabla15[[#This Row],[N° 
Evento]],'Eventos de riesgos'!B:R,17,0)</f>
        <v>Cooperativa Digital</v>
      </c>
      <c r="AF93" s="45" t="str">
        <f>VLOOKUP(Tabla15[[#This Row],[N° 
Evento]],'Eventos de riesgos'!B:V,21,0)</f>
        <v>Aprobado</v>
      </c>
      <c r="AG93" s="44" t="str">
        <f>VLOOKUP(Tabla15[[#This Row],[N° 
Evento]],'Eventos de riesgos'!B:W,22,0)</f>
        <v>27/02/2023 12:47:38: Primera parte registrada
06/03/2023 08:56:45: Actualización de información referente al evento
07/03/2023 12:18:31: Comité de gerencia se definen acciones y responsables</v>
      </c>
    </row>
    <row r="94" spans="3:33" ht="59" customHeight="1" x14ac:dyDescent="0.55000000000000004">
      <c r="C94" s="43" t="str">
        <f>+Tabla15[[#This Row],[N° 
Evento]]&amp;"-"&amp;Tabla15[[#This Row],[N° Tarea]]</f>
        <v>39-1</v>
      </c>
      <c r="D94" s="43">
        <v>39</v>
      </c>
      <c r="E94" s="43">
        <v>1</v>
      </c>
      <c r="F94" s="44" t="s">
        <v>345</v>
      </c>
      <c r="G94" s="44" t="s">
        <v>1019</v>
      </c>
      <c r="H94" s="44" t="s">
        <v>215</v>
      </c>
      <c r="I94" s="45" t="s">
        <v>91</v>
      </c>
      <c r="J94" s="46">
        <v>44992</v>
      </c>
      <c r="K94" s="46">
        <v>45015</v>
      </c>
      <c r="L94" s="47" t="str">
        <f>IF(Tabla15[[#This Row],[Fecha de Finalización]]&gt;0,"Cerrada","En Proceso")</f>
        <v>Cerrada</v>
      </c>
      <c r="M94" s="43">
        <f t="shared" si="2"/>
        <v>23</v>
      </c>
      <c r="N94" s="44" t="s">
        <v>346</v>
      </c>
      <c r="O94" s="43">
        <f>VLOOKUP(Tabla15[[#This Row],[N° 
Evento]],'Eventos de riesgos'!B:C,2,0)</f>
        <v>2023</v>
      </c>
      <c r="P94" s="43" t="str">
        <f>VLOOKUP(Tabla15[[#This Row],[N° 
Evento]],'Eventos de riesgos'!B:D,3,0)</f>
        <v>Mar</v>
      </c>
      <c r="Q94" s="48">
        <f>VLOOKUP(Tabla15[[#This Row],[N° 
Evento]],'Eventos de riesgos'!B:E,4,0)</f>
        <v>44989.557638888888</v>
      </c>
      <c r="R94" s="48">
        <f>VLOOKUP(Tabla15[[#This Row],[N° 
Evento]],'Eventos de riesgos'!B:F,5,0)</f>
        <v>44991.55972222222</v>
      </c>
      <c r="S94" s="48">
        <f>VLOOKUP(Tabla15[[#This Row],[N° 
Evento]],'Eventos de riesgos'!B:G,6,0)</f>
        <v>44989.559027777781</v>
      </c>
      <c r="T94" s="62" t="str">
        <f>VLOOKUP(Tabla15[[#This Row],[N° 
Evento]],'Eventos de riesgos'!B:H,7,0)</f>
        <v>Caso
El asociado Jesús Antonio Rodríguez Roa identificado con CC 11430770 se comunicó al área de operaciones indicando lo siguiente 
'El sábado 14 de marzo siendo las 9:15 de la mañana, fui victima de un atraco en la carrera 15 con 74, fui amenazado y obligado a entregar mi tarjeta débito junto con la clave. Me pidieron el teléfono y lo bloquearon , por lo tanto no fue posible actuar rápido para llamas y bloquear la tarjeta. Cuando logré comunicarme ya había transcurrido algo más de media hora pero me hicieron 13 retiros de $600.000 dejando prácticamente la cuenta desocupada, intenté hacer el denuncio por plataforma pero ésta no trabajó correctamente, fui a un CAI de policía y ellos me dijeron que debía presentar el denuncio en la fiscalía, me presente a la URI de la granja y allí me dijeron que solamente atienden denuncias de lunes a viernes.
Por lo anterior, acudo a ustedes para saber que hacer y preguntar ¿porqué hicieron todos los retiros que quisieron sin tener ninguna seguridad?'
Acciones
Durante el comité de gerencia del 7 de marzo 2023 se determinó lo siguiente:
1. Indicarle al asociado que los topes transaccionales diarios por defecto son: cantidad 20 y hasta un total de $ 20 millones; sin embargo, é puede configurar sus topes transaccionales por cantidad y monto mediante la Cooperativa Digital de acuerdo a su necesidad. A cargo de Jefe de Operaciones
Directora SAS, confirma que mediante la Coop Digital no es posible la configuración de Topes, esto lo debe realizar Febor
2. Asesorar al asociado y tramitar el reconocimiento del dinero por parte de la aseguradora (póliza de hurto).A cargo de Jefe Jurídico
La aseguradora respondio con 2 millones de pesos como limite de cobertura
3. Como regla general, se debe sugerir a los asociados personalizar los topes transaccionales de acuerdo a su necesidad, cuando se haga entrega de la tarjeta débito. (A cargo de Dir SAS)
La configuración se hace internamente</v>
      </c>
      <c r="U94" s="49">
        <f>VLOOKUP(Tabla15[[#This Row],[N° 
Evento]],'Eventos de riesgos'!B:I,8,0)</f>
        <v>7800000</v>
      </c>
      <c r="V94" s="49">
        <f>VLOOKUP(Tabla15[[#This Row],[N° 
Evento]],'Eventos de riesgos'!B:J,9,0)</f>
        <v>0</v>
      </c>
      <c r="W94" s="49">
        <f>VLOOKUP(Tabla15[[#This Row],[N° 
Evento]],'Eventos de riesgos'!B:K,10,0)</f>
        <v>0</v>
      </c>
      <c r="X94" s="44" t="str">
        <f>VLOOKUP(Tabla15[[#This Row],[N° 
Evento]],'Eventos de riesgos'!B:L,11,0)</f>
        <v>2 - Fraude Externo</v>
      </c>
      <c r="Y94" s="44" t="str">
        <f>VLOOKUP(Tabla15[[#This Row],[N° 
Evento]],'Eventos de riesgos'!B:M,12,0)</f>
        <v>22 - Hurto y Fraude</v>
      </c>
      <c r="Z94" s="44" t="str">
        <f>VLOOKUP(Tabla15[[#This Row],[N° 
Evento]],'Eventos de riesgos'!B:N,13,0)</f>
        <v>221 - Robo o Hurto</v>
      </c>
      <c r="AA94" s="44" t="str">
        <f>+VLOOKUP(Tabla15[[#This Row],[N° 
Evento]],'Eventos de riesgos'!B:AE,23,0)</f>
        <v>Suplantacion de Identidad y robo a asociados</v>
      </c>
      <c r="AB94" s="43" t="str">
        <f>VLOOKUP(Tabla15[[#This Row],[N° 
Evento]],'Eventos de riesgos'!B:O,14,0)</f>
        <v>Ninguna</v>
      </c>
      <c r="AC94" s="48">
        <f>VLOOKUP(Tabla15[[#This Row],[N° 
Evento]],'Eventos de riesgos'!B:P,15,0)</f>
        <v>45016.567361111112</v>
      </c>
      <c r="AD94" s="43" t="str">
        <f>VLOOKUP(Tabla15[[#This Row],[N° 
Evento]],'Eventos de riesgos'!B:Q,16,0)</f>
        <v>Ahorros voluntarios</v>
      </c>
      <c r="AE94" s="43" t="str">
        <f>VLOOKUP(Tabla15[[#This Row],[N° 
Evento]],'Eventos de riesgos'!B:R,17,0)</f>
        <v>Atención en oficina</v>
      </c>
      <c r="AF94" s="45" t="str">
        <f>VLOOKUP(Tabla15[[#This Row],[N° 
Evento]],'Eventos de riesgos'!B:V,21,0)</f>
        <v>Aprobado</v>
      </c>
      <c r="AG94" s="44" t="str">
        <f>VLOOKUP(Tabla15[[#This Row],[N° 
Evento]],'Eventos de riesgos'!B:W,22,0)</f>
        <v>07/03/2023 13:44:29: Registro de evento comentado en comité de gerencia
09/03/2023 16:43:46: Evento de riesgo socializado en comité de gerencia 7 de marzo 2023
4/03/2023 10:32:29: Reclasificación del Evento de Riesgo a categoría Asociados - Clientes</v>
      </c>
    </row>
    <row r="95" spans="3:33" ht="59" customHeight="1" x14ac:dyDescent="0.55000000000000004">
      <c r="C95" s="43" t="str">
        <f>+Tabla15[[#This Row],[N° 
Evento]]&amp;"-"&amp;Tabla15[[#This Row],[N° Tarea]]</f>
        <v>39-2</v>
      </c>
      <c r="D95" s="43">
        <v>39</v>
      </c>
      <c r="E95" s="43">
        <v>2</v>
      </c>
      <c r="F95" s="44" t="s">
        <v>347</v>
      </c>
      <c r="G95" s="44" t="s">
        <v>1019</v>
      </c>
      <c r="H95" s="44" t="s">
        <v>233</v>
      </c>
      <c r="I95" s="45" t="s">
        <v>240</v>
      </c>
      <c r="J95" s="46">
        <v>44992</v>
      </c>
      <c r="K95" s="46">
        <v>45138</v>
      </c>
      <c r="L95" s="47" t="str">
        <f>IF(Tabla15[[#This Row],[Fecha de Finalización]]&gt;0,"Cerrada","En Proceso")</f>
        <v>Cerrada</v>
      </c>
      <c r="M95" s="43">
        <f t="shared" si="2"/>
        <v>146</v>
      </c>
      <c r="N95" s="44" t="s">
        <v>829</v>
      </c>
      <c r="O95" s="43">
        <f>VLOOKUP(Tabla15[[#This Row],[N° 
Evento]],'Eventos de riesgos'!B:C,2,0)</f>
        <v>2023</v>
      </c>
      <c r="P95" s="43" t="str">
        <f>VLOOKUP(Tabla15[[#This Row],[N° 
Evento]],'Eventos de riesgos'!B:D,3,0)</f>
        <v>Mar</v>
      </c>
      <c r="Q95" s="48">
        <f>VLOOKUP(Tabla15[[#This Row],[N° 
Evento]],'Eventos de riesgos'!B:E,4,0)</f>
        <v>44989.557638888888</v>
      </c>
      <c r="R95" s="48">
        <f>VLOOKUP(Tabla15[[#This Row],[N° 
Evento]],'Eventos de riesgos'!B:F,5,0)</f>
        <v>44991.55972222222</v>
      </c>
      <c r="S95" s="48">
        <f>VLOOKUP(Tabla15[[#This Row],[N° 
Evento]],'Eventos de riesgos'!B:G,6,0)</f>
        <v>44989.559027777781</v>
      </c>
      <c r="T95" s="62" t="str">
        <f>VLOOKUP(Tabla15[[#This Row],[N° 
Evento]],'Eventos de riesgos'!B:H,7,0)</f>
        <v>Caso
El asociado Jesús Antonio Rodríguez Roa identificado con CC 11430770 se comunicó al área de operaciones indicando lo siguiente 
'El sábado 14 de marzo siendo las 9:15 de la mañana, fui victima de un atraco en la carrera 15 con 74, fui amenazado y obligado a entregar mi tarjeta débito junto con la clave. Me pidieron el teléfono y lo bloquearon , por lo tanto no fue posible actuar rápido para llamas y bloquear la tarjeta. Cuando logré comunicarme ya había transcurrido algo más de media hora pero me hicieron 13 retiros de $600.000 dejando prácticamente la cuenta desocupada, intenté hacer el denuncio por plataforma pero ésta no trabajó correctamente, fui a un CAI de policía y ellos me dijeron que debía presentar el denuncio en la fiscalía, me presente a la URI de la granja y allí me dijeron que solamente atienden denuncias de lunes a viernes.
Por lo anterior, acudo a ustedes para saber que hacer y preguntar ¿porqué hicieron todos los retiros que quisieron sin tener ninguna seguridad?'
Acciones
Durante el comité de gerencia del 7 de marzo 2023 se determinó lo siguiente:
1. Indicarle al asociado que los topes transaccionales diarios por defecto son: cantidad 20 y hasta un total de $ 20 millones; sin embargo, é puede configurar sus topes transaccionales por cantidad y monto mediante la Cooperativa Digital de acuerdo a su necesidad. A cargo de Jefe de Operaciones
Directora SAS, confirma que mediante la Coop Digital no es posible la configuración de Topes, esto lo debe realizar Febor
2. Asesorar al asociado y tramitar el reconocimiento del dinero por parte de la aseguradora (póliza de hurto).A cargo de Jefe Jurídico
La aseguradora respondio con 2 millones de pesos como limite de cobertura
3. Como regla general, se debe sugerir a los asociados personalizar los topes transaccionales de acuerdo a su necesidad, cuando se haga entrega de la tarjeta débito. (A cargo de Dir SAS)
La configuración se hace internamente</v>
      </c>
      <c r="U95" s="49">
        <f>VLOOKUP(Tabla15[[#This Row],[N° 
Evento]],'Eventos de riesgos'!B:I,8,0)</f>
        <v>7800000</v>
      </c>
      <c r="V95" s="49">
        <f>VLOOKUP(Tabla15[[#This Row],[N° 
Evento]],'Eventos de riesgos'!B:J,9,0)</f>
        <v>0</v>
      </c>
      <c r="W95" s="49">
        <f>VLOOKUP(Tabla15[[#This Row],[N° 
Evento]],'Eventos de riesgos'!B:K,10,0)</f>
        <v>0</v>
      </c>
      <c r="X95" s="44" t="str">
        <f>VLOOKUP(Tabla15[[#This Row],[N° 
Evento]],'Eventos de riesgos'!B:L,11,0)</f>
        <v>2 - Fraude Externo</v>
      </c>
      <c r="Y95" s="44" t="str">
        <f>VLOOKUP(Tabla15[[#This Row],[N° 
Evento]],'Eventos de riesgos'!B:M,12,0)</f>
        <v>22 - Hurto y Fraude</v>
      </c>
      <c r="Z95" s="44" t="str">
        <f>VLOOKUP(Tabla15[[#This Row],[N° 
Evento]],'Eventos de riesgos'!B:N,13,0)</f>
        <v>221 - Robo o Hurto</v>
      </c>
      <c r="AA95" s="44" t="str">
        <f>+VLOOKUP(Tabla15[[#This Row],[N° 
Evento]],'Eventos de riesgos'!B:AE,23,0)</f>
        <v>Suplantacion de Identidad y robo a asociados</v>
      </c>
      <c r="AB95" s="43" t="str">
        <f>VLOOKUP(Tabla15[[#This Row],[N° 
Evento]],'Eventos de riesgos'!B:O,14,0)</f>
        <v>Ninguna</v>
      </c>
      <c r="AC95" s="48">
        <f>VLOOKUP(Tabla15[[#This Row],[N° 
Evento]],'Eventos de riesgos'!B:P,15,0)</f>
        <v>45016.567361111112</v>
      </c>
      <c r="AD95" s="43" t="str">
        <f>VLOOKUP(Tabla15[[#This Row],[N° 
Evento]],'Eventos de riesgos'!B:Q,16,0)</f>
        <v>Ahorros voluntarios</v>
      </c>
      <c r="AE95" s="43" t="str">
        <f>VLOOKUP(Tabla15[[#This Row],[N° 
Evento]],'Eventos de riesgos'!B:R,17,0)</f>
        <v>Atención en oficina</v>
      </c>
      <c r="AF95" s="45" t="str">
        <f>VLOOKUP(Tabla15[[#This Row],[N° 
Evento]],'Eventos de riesgos'!B:V,21,0)</f>
        <v>Aprobado</v>
      </c>
      <c r="AG95" s="44" t="str">
        <f>VLOOKUP(Tabla15[[#This Row],[N° 
Evento]],'Eventos de riesgos'!B:W,22,0)</f>
        <v>07/03/2023 13:44:29: Registro de evento comentado en comité de gerencia
09/03/2023 16:43:46: Evento de riesgo socializado en comité de gerencia 7 de marzo 2023
4/03/2023 10:32:29: Reclasificación del Evento de Riesgo a categoría Asociados - Clientes</v>
      </c>
    </row>
    <row r="96" spans="3:33" ht="59" customHeight="1" x14ac:dyDescent="0.55000000000000004">
      <c r="C96" s="43" t="str">
        <f>+Tabla15[[#This Row],[N° 
Evento]]&amp;"-"&amp;Tabla15[[#This Row],[N° Tarea]]</f>
        <v>39-3</v>
      </c>
      <c r="D96" s="43">
        <v>39</v>
      </c>
      <c r="E96" s="43">
        <v>3</v>
      </c>
      <c r="F96" s="44" t="s">
        <v>348</v>
      </c>
      <c r="G96" s="44" t="s">
        <v>1019</v>
      </c>
      <c r="H96" s="44" t="s">
        <v>739</v>
      </c>
      <c r="I96" s="45" t="s">
        <v>95</v>
      </c>
      <c r="J96" s="46">
        <v>44992</v>
      </c>
      <c r="K96" s="46">
        <v>45015</v>
      </c>
      <c r="L96" s="47" t="str">
        <f>IF(Tabla15[[#This Row],[Fecha de Finalización]]&gt;0,"Cerrada","En Proceso")</f>
        <v>Cerrada</v>
      </c>
      <c r="M96" s="43">
        <f t="shared" si="2"/>
        <v>23</v>
      </c>
      <c r="N96" s="44" t="s">
        <v>349</v>
      </c>
      <c r="O96" s="43">
        <f>VLOOKUP(Tabla15[[#This Row],[N° 
Evento]],'Eventos de riesgos'!B:C,2,0)</f>
        <v>2023</v>
      </c>
      <c r="P96" s="43" t="str">
        <f>VLOOKUP(Tabla15[[#This Row],[N° 
Evento]],'Eventos de riesgos'!B:D,3,0)</f>
        <v>Mar</v>
      </c>
      <c r="Q96" s="48">
        <f>VLOOKUP(Tabla15[[#This Row],[N° 
Evento]],'Eventos de riesgos'!B:E,4,0)</f>
        <v>44989.557638888888</v>
      </c>
      <c r="R96" s="48">
        <f>VLOOKUP(Tabla15[[#This Row],[N° 
Evento]],'Eventos de riesgos'!B:F,5,0)</f>
        <v>44991.55972222222</v>
      </c>
      <c r="S96" s="48">
        <f>VLOOKUP(Tabla15[[#This Row],[N° 
Evento]],'Eventos de riesgos'!B:G,6,0)</f>
        <v>44989.559027777781</v>
      </c>
      <c r="T96" s="62" t="str">
        <f>VLOOKUP(Tabla15[[#This Row],[N° 
Evento]],'Eventos de riesgos'!B:H,7,0)</f>
        <v>Caso
El asociado Jesús Antonio Rodríguez Roa identificado con CC 11430770 se comunicó al área de operaciones indicando lo siguiente 
'El sábado 14 de marzo siendo las 9:15 de la mañana, fui victima de un atraco en la carrera 15 con 74, fui amenazado y obligado a entregar mi tarjeta débito junto con la clave. Me pidieron el teléfono y lo bloquearon , por lo tanto no fue posible actuar rápido para llamas y bloquear la tarjeta. Cuando logré comunicarme ya había transcurrido algo más de media hora pero me hicieron 13 retiros de $600.000 dejando prácticamente la cuenta desocupada, intenté hacer el denuncio por plataforma pero ésta no trabajó correctamente, fui a un CAI de policía y ellos me dijeron que debía presentar el denuncio en la fiscalía, me presente a la URI de la granja y allí me dijeron que solamente atienden denuncias de lunes a viernes.
Por lo anterior, acudo a ustedes para saber que hacer y preguntar ¿porqué hicieron todos los retiros que quisieron sin tener ninguna seguridad?'
Acciones
Durante el comité de gerencia del 7 de marzo 2023 se determinó lo siguiente:
1. Indicarle al asociado que los topes transaccionales diarios por defecto son: cantidad 20 y hasta un total de $ 20 millones; sin embargo, é puede configurar sus topes transaccionales por cantidad y monto mediante la Cooperativa Digital de acuerdo a su necesidad. A cargo de Jefe de Operaciones
Directora SAS, confirma que mediante la Coop Digital no es posible la configuración de Topes, esto lo debe realizar Febor
2. Asesorar al asociado y tramitar el reconocimiento del dinero por parte de la aseguradora (póliza de hurto).A cargo de Jefe Jurídico
La aseguradora respondio con 2 millones de pesos como limite de cobertura
3. Como regla general, se debe sugerir a los asociados personalizar los topes transaccionales de acuerdo a su necesidad, cuando se haga entrega de la tarjeta débito. (A cargo de Dir SAS)
La configuración se hace internamente</v>
      </c>
      <c r="U96" s="49">
        <f>VLOOKUP(Tabla15[[#This Row],[N° 
Evento]],'Eventos de riesgos'!B:I,8,0)</f>
        <v>7800000</v>
      </c>
      <c r="V96" s="49">
        <f>VLOOKUP(Tabla15[[#This Row],[N° 
Evento]],'Eventos de riesgos'!B:J,9,0)</f>
        <v>0</v>
      </c>
      <c r="W96" s="49">
        <f>VLOOKUP(Tabla15[[#This Row],[N° 
Evento]],'Eventos de riesgos'!B:K,10,0)</f>
        <v>0</v>
      </c>
      <c r="X96" s="44" t="str">
        <f>VLOOKUP(Tabla15[[#This Row],[N° 
Evento]],'Eventos de riesgos'!B:L,11,0)</f>
        <v>2 - Fraude Externo</v>
      </c>
      <c r="Y96" s="44" t="str">
        <f>VLOOKUP(Tabla15[[#This Row],[N° 
Evento]],'Eventos de riesgos'!B:M,12,0)</f>
        <v>22 - Hurto y Fraude</v>
      </c>
      <c r="Z96" s="44" t="str">
        <f>VLOOKUP(Tabla15[[#This Row],[N° 
Evento]],'Eventos de riesgos'!B:N,13,0)</f>
        <v>221 - Robo o Hurto</v>
      </c>
      <c r="AA96" s="44" t="str">
        <f>+VLOOKUP(Tabla15[[#This Row],[N° 
Evento]],'Eventos de riesgos'!B:AE,23,0)</f>
        <v>Suplantacion de Identidad y robo a asociados</v>
      </c>
      <c r="AB96" s="43" t="str">
        <f>VLOOKUP(Tabla15[[#This Row],[N° 
Evento]],'Eventos de riesgos'!B:O,14,0)</f>
        <v>Ninguna</v>
      </c>
      <c r="AC96" s="48">
        <f>VLOOKUP(Tabla15[[#This Row],[N° 
Evento]],'Eventos de riesgos'!B:P,15,0)</f>
        <v>45016.567361111112</v>
      </c>
      <c r="AD96" s="43" t="str">
        <f>VLOOKUP(Tabla15[[#This Row],[N° 
Evento]],'Eventos de riesgos'!B:Q,16,0)</f>
        <v>Ahorros voluntarios</v>
      </c>
      <c r="AE96" s="43" t="str">
        <f>VLOOKUP(Tabla15[[#This Row],[N° 
Evento]],'Eventos de riesgos'!B:R,17,0)</f>
        <v>Atención en oficina</v>
      </c>
      <c r="AF96" s="45" t="str">
        <f>VLOOKUP(Tabla15[[#This Row],[N° 
Evento]],'Eventos de riesgos'!B:V,21,0)</f>
        <v>Aprobado</v>
      </c>
      <c r="AG96" s="44" t="str">
        <f>VLOOKUP(Tabla15[[#This Row],[N° 
Evento]],'Eventos de riesgos'!B:W,22,0)</f>
        <v>07/03/2023 13:44:29: Registro de evento comentado en comité de gerencia
09/03/2023 16:43:46: Evento de riesgo socializado en comité de gerencia 7 de marzo 2023
4/03/2023 10:32:29: Reclasificación del Evento de Riesgo a categoría Asociados - Clientes</v>
      </c>
    </row>
    <row r="97" spans="3:33" ht="59" customHeight="1" x14ac:dyDescent="0.55000000000000004">
      <c r="C97" s="43" t="str">
        <f>+Tabla15[[#This Row],[N° 
Evento]]&amp;"-"&amp;Tabla15[[#This Row],[N° Tarea]]</f>
        <v>40-1</v>
      </c>
      <c r="D97" s="43">
        <v>40</v>
      </c>
      <c r="E97" s="43">
        <v>1</v>
      </c>
      <c r="F97" s="44" t="s">
        <v>350</v>
      </c>
      <c r="G97" s="44" t="s">
        <v>1019</v>
      </c>
      <c r="H97" s="44" t="s">
        <v>215</v>
      </c>
      <c r="I97" s="45" t="s">
        <v>91</v>
      </c>
      <c r="J97" s="46">
        <v>45006</v>
      </c>
      <c r="K97" s="46">
        <v>45010</v>
      </c>
      <c r="L97" s="47" t="str">
        <f>IF(Tabla15[[#This Row],[Fecha de Finalización]]&gt;0,"Cerrada","En Proceso")</f>
        <v>Cerrada</v>
      </c>
      <c r="M97" s="43">
        <f t="shared" si="2"/>
        <v>4</v>
      </c>
      <c r="N97" s="44" t="s">
        <v>247</v>
      </c>
      <c r="O97" s="43">
        <f>VLOOKUP(Tabla15[[#This Row],[N° 
Evento]],'Eventos de riesgos'!B:C,2,0)</f>
        <v>2023</v>
      </c>
      <c r="P97" s="43" t="str">
        <f>VLOOKUP(Tabla15[[#This Row],[N° 
Evento]],'Eventos de riesgos'!B:D,3,0)</f>
        <v>Mar</v>
      </c>
      <c r="Q97" s="48">
        <f>VLOOKUP(Tabla15[[#This Row],[N° 
Evento]],'Eventos de riesgos'!B:E,4,0)</f>
        <v>45006.831944444442</v>
      </c>
      <c r="R97" s="48">
        <f>VLOOKUP(Tabla15[[#This Row],[N° 
Evento]],'Eventos de riesgos'!B:F,5,0)</f>
        <v>45006.831944444442</v>
      </c>
      <c r="S97" s="48">
        <f>VLOOKUP(Tabla15[[#This Row],[N° 
Evento]],'Eventos de riesgos'!B:G,6,0)</f>
        <v>45010.831944444442</v>
      </c>
      <c r="T97" s="62" t="str">
        <f>VLOOKUP(Tabla15[[#This Row],[N° 
Evento]],'Eventos de riesgos'!B:H,7,0)</f>
        <v>Asociado informa su inconformidad mediante la PQRSF N1461.Buenos días señores consejeros, ante la no respuesta por las directivas de la cooperativa, les comento que desde el mes de enero de 2023, realice unos CDAT con periodo de vencimiento a 6 meses, solicite los títulos físicos que me fueran enviados a Febor a la oficina en Medellín, uno de los títulos fue expedido a 1 año y solicite la aclaración con el asesor, ante la no respuesta hable con la señora Johana que quedo de resolver el impase y de remitir los títulos físicos y hasta la fecha no he recibido respuesta alguna y el CDAT sigue sin su corrección, ya no se quien hablar por esta razón me dirijo a ustedes para ver que se puede hacer. Muchas gracias por su colaboración.
Proyección de respuesta - presentada al Consejo de Administración en sesión del 23 de marzo 2023.Apreciado Asociado, Jorge MartínezReciba un cordial saludo Para Febor Entidad Cooperativa, la razón de ser son ustedes nuestros asociados y estamos siempre atentos a sus inquietudes y notificaciones, En atención a la queja remitida, queremos que sepa que entendemos totalmente su malestar, así mismo manifestarle que tal y como le informo la Dirección de servicio al asociado vía telefónica, desde el momento mismo en el que esta se recibió, se realizaron las verificaciones correspondientes a fin de determinar lo ocurrido con la renovación de los títulos relacionados en su correo (20127 y 20140).Teniendo en cuenta que por error humano el título Cdat Nro. 20140 no fue renovado según sus indicaciones, tal y como se le informo vía telefónica; la liquidación de este se hará con las condiciones de plazo y tasa solicitadas por nuestro asociado. Condiciones descritas en el certificado que se envió a través de correo electrónico, Whatsapp, y que se entregará en físico el sábado 25 de marzo en la Asamblea General de Delegados 2023, así como Don Jorge lo solicito.Le expresamos nuestras sinceras disculpas por la situación que generó su inconformidad, hemos tomado los correctivos necesarios para dichas situaciones no se presenten con ninguno de nuestros asociados.</v>
      </c>
      <c r="U97" s="49">
        <f>VLOOKUP(Tabla15[[#This Row],[N° 
Evento]],'Eventos de riesgos'!B:I,8,0)</f>
        <v>0</v>
      </c>
      <c r="V97" s="49">
        <f>VLOOKUP(Tabla15[[#This Row],[N° 
Evento]],'Eventos de riesgos'!B:J,9,0)</f>
        <v>0</v>
      </c>
      <c r="W97" s="49">
        <f>VLOOKUP(Tabla15[[#This Row],[N° 
Evento]],'Eventos de riesgos'!B:K,10,0)</f>
        <v>0</v>
      </c>
      <c r="X97" s="44" t="str">
        <f>VLOOKUP(Tabla15[[#This Row],[N° 
Evento]],'Eventos de riesgos'!B:L,11,0)</f>
        <v>4 - Asociados o Clientes</v>
      </c>
      <c r="Y97" s="44" t="str">
        <f>VLOOKUP(Tabla15[[#This Row],[N° 
Evento]],'Eventos de riesgos'!B:M,12,0)</f>
        <v>43 - Productos o Servicios Defectuosos</v>
      </c>
      <c r="Z97" s="44" t="str">
        <f>VLOOKUP(Tabla15[[#This Row],[N° 
Evento]],'Eventos de riesgos'!B:N,13,0)</f>
        <v>431 - Defectos del Producto</v>
      </c>
      <c r="AA97" s="44" t="str">
        <f>+VLOOKUP(Tabla15[[#This Row],[N° 
Evento]],'Eventos de riesgos'!B:AE,23,0)</f>
        <v>Error en creación de productos</v>
      </c>
      <c r="AB97" s="43" t="str">
        <f>VLOOKUP(Tabla15[[#This Row],[N° 
Evento]],'Eventos de riesgos'!B:O,14,0)</f>
        <v>Ninguna</v>
      </c>
      <c r="AC97" s="48">
        <f>VLOOKUP(Tabla15[[#This Row],[N° 
Evento]],'Eventos de riesgos'!B:P,15,0)</f>
        <v>45016.832638888889</v>
      </c>
      <c r="AD97" s="43" t="str">
        <f>VLOOKUP(Tabla15[[#This Row],[N° 
Evento]],'Eventos de riesgos'!B:Q,16,0)</f>
        <v>CDAT</v>
      </c>
      <c r="AE97" s="43" t="str">
        <f>VLOOKUP(Tabla15[[#This Row],[N° 
Evento]],'Eventos de riesgos'!B:R,17,0)</f>
        <v>Buzón Quejas y Reclamos</v>
      </c>
      <c r="AF97" s="45" t="str">
        <f>VLOOKUP(Tabla15[[#This Row],[N° 
Evento]],'Eventos de riesgos'!B:V,21,0)</f>
        <v>Aprobado</v>
      </c>
      <c r="AG97" s="44" t="str">
        <f>VLOOKUP(Tabla15[[#This Row],[N° 
Evento]],'Eventos de riesgos'!B:W,22,0)</f>
        <v>27/03/2023 20:01:15: Registro de primera parte del evento de riesgo
28/03/2023 09:33:18: Se añade más información del evento de riesgo
28/03/2023 09:36:24: .</v>
      </c>
    </row>
    <row r="98" spans="3:33" ht="59" customHeight="1" x14ac:dyDescent="0.55000000000000004">
      <c r="C98" s="43" t="str">
        <f>+Tabla15[[#This Row],[N° 
Evento]]&amp;"-"&amp;Tabla15[[#This Row],[N° Tarea]]</f>
        <v>40-2</v>
      </c>
      <c r="D98" s="43">
        <v>40</v>
      </c>
      <c r="E98" s="43">
        <v>2</v>
      </c>
      <c r="F98" s="44" t="s">
        <v>351</v>
      </c>
      <c r="G98" s="44" t="s">
        <v>1019</v>
      </c>
      <c r="H98" s="44" t="s">
        <v>739</v>
      </c>
      <c r="I98" s="45" t="s">
        <v>95</v>
      </c>
      <c r="J98" s="46">
        <v>45006</v>
      </c>
      <c r="K98" s="46">
        <v>45010</v>
      </c>
      <c r="L98" s="47" t="str">
        <f>IF(Tabla15[[#This Row],[Fecha de Finalización]]&gt;0,"Cerrada","En Proceso")</f>
        <v>Cerrada</v>
      </c>
      <c r="M98" s="43">
        <f t="shared" si="2"/>
        <v>4</v>
      </c>
      <c r="N98" s="44" t="s">
        <v>247</v>
      </c>
      <c r="O98" s="43">
        <f>VLOOKUP(Tabla15[[#This Row],[N° 
Evento]],'Eventos de riesgos'!B:C,2,0)</f>
        <v>2023</v>
      </c>
      <c r="P98" s="43" t="str">
        <f>VLOOKUP(Tabla15[[#This Row],[N° 
Evento]],'Eventos de riesgos'!B:D,3,0)</f>
        <v>Mar</v>
      </c>
      <c r="Q98" s="48">
        <f>VLOOKUP(Tabla15[[#This Row],[N° 
Evento]],'Eventos de riesgos'!B:E,4,0)</f>
        <v>45006.831944444442</v>
      </c>
      <c r="R98" s="48">
        <f>VLOOKUP(Tabla15[[#This Row],[N° 
Evento]],'Eventos de riesgos'!B:F,5,0)</f>
        <v>45006.831944444442</v>
      </c>
      <c r="S98" s="48">
        <f>VLOOKUP(Tabla15[[#This Row],[N° 
Evento]],'Eventos de riesgos'!B:G,6,0)</f>
        <v>45010.831944444442</v>
      </c>
      <c r="T98" s="62" t="str">
        <f>VLOOKUP(Tabla15[[#This Row],[N° 
Evento]],'Eventos de riesgos'!B:H,7,0)</f>
        <v>Asociado informa su inconformidad mediante la PQRSF N1461.Buenos días señores consejeros, ante la no respuesta por las directivas de la cooperativa, les comento que desde el mes de enero de 2023, realice unos CDAT con periodo de vencimiento a 6 meses, solicite los títulos físicos que me fueran enviados a Febor a la oficina en Medellín, uno de los títulos fue expedido a 1 año y solicite la aclaración con el asesor, ante la no respuesta hable con la señora Johana que quedo de resolver el impase y de remitir los títulos físicos y hasta la fecha no he recibido respuesta alguna y el CDAT sigue sin su corrección, ya no se quien hablar por esta razón me dirijo a ustedes para ver que se puede hacer. Muchas gracias por su colaboración.
Proyección de respuesta - presentada al Consejo de Administración en sesión del 23 de marzo 2023.Apreciado Asociado, Jorge MartínezReciba un cordial saludo Para Febor Entidad Cooperativa, la razón de ser son ustedes nuestros asociados y estamos siempre atentos a sus inquietudes y notificaciones, En atención a la queja remitida, queremos que sepa que entendemos totalmente su malestar, así mismo manifestarle que tal y como le informo la Dirección de servicio al asociado vía telefónica, desde el momento mismo en el que esta se recibió, se realizaron las verificaciones correspondientes a fin de determinar lo ocurrido con la renovación de los títulos relacionados en su correo (20127 y 20140).Teniendo en cuenta que por error humano el título Cdat Nro. 20140 no fue renovado según sus indicaciones, tal y como se le informo vía telefónica; la liquidación de este se hará con las condiciones de plazo y tasa solicitadas por nuestro asociado. Condiciones descritas en el certificado que se envió a través de correo electrónico, Whatsapp, y que se entregará en físico el sábado 25 de marzo en la Asamblea General de Delegados 2023, así como Don Jorge lo solicito.Le expresamos nuestras sinceras disculpas por la situación que generó su inconformidad, hemos tomado los correctivos necesarios para dichas situaciones no se presenten con ninguno de nuestros asociados.</v>
      </c>
      <c r="U98" s="49">
        <f>VLOOKUP(Tabla15[[#This Row],[N° 
Evento]],'Eventos de riesgos'!B:I,8,0)</f>
        <v>0</v>
      </c>
      <c r="V98" s="49">
        <f>VLOOKUP(Tabla15[[#This Row],[N° 
Evento]],'Eventos de riesgos'!B:J,9,0)</f>
        <v>0</v>
      </c>
      <c r="W98" s="49">
        <f>VLOOKUP(Tabla15[[#This Row],[N° 
Evento]],'Eventos de riesgos'!B:K,10,0)</f>
        <v>0</v>
      </c>
      <c r="X98" s="44" t="str">
        <f>VLOOKUP(Tabla15[[#This Row],[N° 
Evento]],'Eventos de riesgos'!B:L,11,0)</f>
        <v>4 - Asociados o Clientes</v>
      </c>
      <c r="Y98" s="44" t="str">
        <f>VLOOKUP(Tabla15[[#This Row],[N° 
Evento]],'Eventos de riesgos'!B:M,12,0)</f>
        <v>43 - Productos o Servicios Defectuosos</v>
      </c>
      <c r="Z98" s="44" t="str">
        <f>VLOOKUP(Tabla15[[#This Row],[N° 
Evento]],'Eventos de riesgos'!B:N,13,0)</f>
        <v>431 - Defectos del Producto</v>
      </c>
      <c r="AA98" s="44" t="str">
        <f>+VLOOKUP(Tabla15[[#This Row],[N° 
Evento]],'Eventos de riesgos'!B:AE,23,0)</f>
        <v>Error en creación de productos</v>
      </c>
      <c r="AB98" s="43" t="str">
        <f>VLOOKUP(Tabla15[[#This Row],[N° 
Evento]],'Eventos de riesgos'!B:O,14,0)</f>
        <v>Ninguna</v>
      </c>
      <c r="AC98" s="48">
        <f>VLOOKUP(Tabla15[[#This Row],[N° 
Evento]],'Eventos de riesgos'!B:P,15,0)</f>
        <v>45016.832638888889</v>
      </c>
      <c r="AD98" s="43" t="str">
        <f>VLOOKUP(Tabla15[[#This Row],[N° 
Evento]],'Eventos de riesgos'!B:Q,16,0)</f>
        <v>CDAT</v>
      </c>
      <c r="AE98" s="43" t="str">
        <f>VLOOKUP(Tabla15[[#This Row],[N° 
Evento]],'Eventos de riesgos'!B:R,17,0)</f>
        <v>Buzón Quejas y Reclamos</v>
      </c>
      <c r="AF98" s="45" t="str">
        <f>VLOOKUP(Tabla15[[#This Row],[N° 
Evento]],'Eventos de riesgos'!B:V,21,0)</f>
        <v>Aprobado</v>
      </c>
      <c r="AG98" s="44" t="str">
        <f>VLOOKUP(Tabla15[[#This Row],[N° 
Evento]],'Eventos de riesgos'!B:W,22,0)</f>
        <v>27/03/2023 20:01:15: Registro de primera parte del evento de riesgo
28/03/2023 09:33:18: Se añade más información del evento de riesgo
28/03/2023 09:36:24: .</v>
      </c>
    </row>
    <row r="99" spans="3:33" ht="59" customHeight="1" x14ac:dyDescent="0.55000000000000004">
      <c r="C99" s="43" t="str">
        <f>+Tabla15[[#This Row],[N° 
Evento]]&amp;"-"&amp;Tabla15[[#This Row],[N° Tarea]]</f>
        <v>41-1</v>
      </c>
      <c r="D99" s="43">
        <v>41</v>
      </c>
      <c r="E99" s="43">
        <v>1</v>
      </c>
      <c r="F99" s="44" t="s">
        <v>272</v>
      </c>
      <c r="G99" s="44" t="s">
        <v>1019</v>
      </c>
      <c r="H99" s="44" t="s">
        <v>750</v>
      </c>
      <c r="I99" s="45" t="s">
        <v>273</v>
      </c>
      <c r="J99" s="46">
        <v>45006</v>
      </c>
      <c r="K99" s="46">
        <v>45026</v>
      </c>
      <c r="L99" s="47" t="str">
        <f>IF(Tabla15[[#This Row],[Fecha de Finalización]]&gt;0,"Cerrada","En Proceso")</f>
        <v>Cerrada</v>
      </c>
      <c r="M99" s="43">
        <f t="shared" si="2"/>
        <v>20</v>
      </c>
      <c r="N99" s="44" t="s">
        <v>393</v>
      </c>
      <c r="O99" s="43">
        <f>VLOOKUP(Tabla15[[#This Row],[N° 
Evento]],'Eventos de riesgos'!B:C,2,0)</f>
        <v>2023</v>
      </c>
      <c r="P99" s="43" t="str">
        <f>VLOOKUP(Tabla15[[#This Row],[N° 
Evento]],'Eventos de riesgos'!B:D,3,0)</f>
        <v>Mar</v>
      </c>
      <c r="Q99" s="48">
        <f>VLOOKUP(Tabla15[[#This Row],[N° 
Evento]],'Eventos de riesgos'!B:E,4,0)</f>
        <v>45006.836111111108</v>
      </c>
      <c r="R99" s="48">
        <f>VLOOKUP(Tabla15[[#This Row],[N° 
Evento]],'Eventos de riesgos'!B:F,5,0)</f>
        <v>45006.836111111108</v>
      </c>
      <c r="S99" s="48">
        <f>VLOOKUP(Tabla15[[#This Row],[N° 
Evento]],'Eventos de riesgos'!B:G,6,0)</f>
        <v>45006.836111111108</v>
      </c>
      <c r="T99" s="62" t="str">
        <f>VLOOKUP(Tabla15[[#This Row],[N° 
Evento]],'Eventos de riesgos'!B:H,7,0)</f>
        <v>Buenas tardes
Me permito reportar que el formato de la impresión de los cheques esta desajustado nuevamente, este es un error por parte de WOG que constantemente esta sucediendo, se reporta y por parte de proveedor medio lo arreglan y vuelven a desajustarse; la última vez que se reportó no arreglaron el error y fuimos nosotros que pudimos buscar una solución temporal pero ahora nuevamente esta desajustado y en esta ocasión ni imprimiendo en formato carta o A4 se logra obtener la impresión correcta.
Agradezco a ustedes gestionar de forma urgente y definitiva el arreglo de estas impresiones, no es la primera vez que pasa este inconveniente y el proveedor puede durar hasta meses sin solucionar esto; si no contamos con esta herramienta incurrimos en una sobrecarga operativa y generamos un riesgo muy alto al realizar cheques de forma manual que no están sistematizados y aplicados directamente a cada operación del asociado como debe ser.
Anexo soporte de la imagen de cómo esta imprimiendo en este momento.</v>
      </c>
      <c r="U99" s="49">
        <f>VLOOKUP(Tabla15[[#This Row],[N° 
Evento]],'Eventos de riesgos'!B:I,8,0)</f>
        <v>0</v>
      </c>
      <c r="V99" s="49">
        <f>VLOOKUP(Tabla15[[#This Row],[N° 
Evento]],'Eventos de riesgos'!B:J,9,0)</f>
        <v>0</v>
      </c>
      <c r="W99" s="49">
        <f>VLOOKUP(Tabla15[[#This Row],[N° 
Evento]],'Eventos de riesgos'!B:K,10,0)</f>
        <v>0</v>
      </c>
      <c r="X99" s="44" t="str">
        <f>VLOOKUP(Tabla15[[#This Row],[N° 
Evento]],'Eventos de riesgos'!B:L,11,0)</f>
        <v>7 - Ejecución y Administración de Procesos</v>
      </c>
      <c r="Y99" s="44" t="str">
        <f>VLOOKUP(Tabla15[[#This Row],[N° 
Evento]],'Eventos de riesgos'!B:M,12,0)</f>
        <v>71 - Recepción, Ejecución y Mantenimiento de Operaciones</v>
      </c>
      <c r="Z99" s="44" t="str">
        <f>VLOOKUP(Tabla15[[#This Row],[N° 
Evento]],'Eventos de riesgos'!B:N,13,0)</f>
        <v>712 - Errores en Digitación de Datos, Mantenimiento o Descarga</v>
      </c>
      <c r="AA99" s="44" t="str">
        <f>+VLOOKUP(Tabla15[[#This Row],[N° 
Evento]],'Eventos de riesgos'!B:AE,23,0)</f>
        <v>Retrasos por cheques dañados</v>
      </c>
      <c r="AB99" s="43" t="str">
        <f>VLOOKUP(Tabla15[[#This Row],[N° 
Evento]],'Eventos de riesgos'!B:O,14,0)</f>
        <v>Ninguna</v>
      </c>
      <c r="AC99" s="48">
        <f>VLOOKUP(Tabla15[[#This Row],[N° 
Evento]],'Eventos de riesgos'!B:P,15,0)</f>
        <v>45016.836111111108</v>
      </c>
      <c r="AD99" s="43" t="str">
        <f>VLOOKUP(Tabla15[[#This Row],[N° 
Evento]],'Eventos de riesgos'!B:Q,16,0)</f>
        <v>Varios tipos de crédito</v>
      </c>
      <c r="AE99" s="43" t="str">
        <f>VLOOKUP(Tabla15[[#This Row],[N° 
Evento]],'Eventos de riesgos'!B:R,17,0)</f>
        <v>Ninguno</v>
      </c>
      <c r="AF99" s="45" t="str">
        <f>VLOOKUP(Tabla15[[#This Row],[N° 
Evento]],'Eventos de riesgos'!B:V,21,0)</f>
        <v>Aprobado</v>
      </c>
      <c r="AG99" s="44" t="str">
        <f>VLOOKUP(Tabla15[[#This Row],[N° 
Evento]],'Eventos de riesgos'!B:W,22,0)</f>
        <v>27/03/2023 20:07:15: Registro de la primera parte del evento de riesgo</v>
      </c>
    </row>
    <row r="100" spans="3:33" ht="59" customHeight="1" x14ac:dyDescent="0.55000000000000004">
      <c r="C100" s="43" t="str">
        <f>+Tabla15[[#This Row],[N° 
Evento]]&amp;"-"&amp;Tabla15[[#This Row],[N° Tarea]]</f>
        <v>42-1</v>
      </c>
      <c r="D100" s="43">
        <v>42</v>
      </c>
      <c r="E100" s="43">
        <v>1</v>
      </c>
      <c r="F100" s="44" t="s">
        <v>352</v>
      </c>
      <c r="G100" s="44" t="s">
        <v>1019</v>
      </c>
      <c r="H100" s="44" t="s">
        <v>750</v>
      </c>
      <c r="I100" s="45" t="s">
        <v>273</v>
      </c>
      <c r="J100" s="46">
        <v>45026</v>
      </c>
      <c r="K100" s="46">
        <v>45031</v>
      </c>
      <c r="L100" s="47" t="str">
        <f>IF(Tabla15[[#This Row],[Fecha de Finalización]]&gt;0,"Cerrada","En Proceso")</f>
        <v>Cerrada</v>
      </c>
      <c r="M100" s="43">
        <f t="shared" si="2"/>
        <v>5</v>
      </c>
      <c r="N100" s="44" t="s">
        <v>353</v>
      </c>
      <c r="O100" s="43">
        <f>VLOOKUP(Tabla15[[#This Row],[N° 
Evento]],'Eventos de riesgos'!B:C,2,0)</f>
        <v>2023</v>
      </c>
      <c r="P100" s="43" t="str">
        <f>VLOOKUP(Tabla15[[#This Row],[N° 
Evento]],'Eventos de riesgos'!B:D,3,0)</f>
        <v>Abr</v>
      </c>
      <c r="Q100" s="48">
        <f>VLOOKUP(Tabla15[[#This Row],[N° 
Evento]],'Eventos de riesgos'!B:E,4,0)</f>
        <v>45026.375</v>
      </c>
      <c r="R100" s="48">
        <f>VLOOKUP(Tabla15[[#This Row],[N° 
Evento]],'Eventos de riesgos'!B:F,5,0)</f>
        <v>45026.375</v>
      </c>
      <c r="S100" s="48">
        <f>VLOOKUP(Tabla15[[#This Row],[N° 
Evento]],'Eventos de riesgos'!B:G,6,0)</f>
        <v>45026.375</v>
      </c>
      <c r="T100" s="62" t="str">
        <f>VLOOKUP(Tabla15[[#This Row],[N° 
Evento]],'Eventos de riesgos'!B:H,7,0)</f>
        <v>Siguiendo las indicaciones de enviar el equipo de computo dado que se realizo cambio de portátil la funcionaria Lina Susana Herrera de la ciudad de Cali, envía a Bogotá por la empresa de mensajería de Servientrega con el número de guía 1151920637. En la que el area de TI realiza seguimiento del equipo y se evidencia que el equipo fue hurtado en el momento de hacer la entrega Servientrega, la empresa responde mediante correo (anexo archivo) lo sucedido y dado que el equipo fue asegurado por el valor de $1'000.000 pesos.Cabe recordar las políticas de seguridad de la información en la cual las dos particiones de disco duro se encuentran Cifradas por Bit Locker, adicionalmente se realizo cambio de credenciales de los usuarios (Correo, orfeo, Wfs, cooperativa digital).
Tareas pendientes:
Seguimiento a la ejecución de la póliza por parte de la aseguradora.
Respuesta
Señor(es) FEBOR ENTIDAD COOPERATIVA CLL. 42 # 08A-80 Teléfono: 3102008291 CALI (VALLE) Ref: CUN : 1163263, Guía No.1151920637 Reciba un cordial saludo de la Organización Servientrega S.A. En atención a su comunicación nos permitimos informarle que, para la Organización Servientrega S.A., las no conformidades en el Servicio reclamado por nuestros Clientes son muy importantes, lo que nos obliga a optimizar la calidad en cada uno de los procesos. En respuesta a su inconformidad enviada en días pasados, en la cual nos expresa la situación presentada con el envío amparado bajo la guía en referencia, y revisando de manera puntual la trazabilidad y los hechos que rodearon el proceso de transporte del envío, nos permitimos informar que han sido agotados los recursos de Busqueda, en apoyo con los procesos de Logistica y seguridad, y no ha sido exitosa la ubicacion del envio por ende se establece EL SINIESTRO EXTERNO del envio, siendo procedente la reclamacion del cliente con base en el contrato de transporte De acuerdo a lo anterior, ofrecemos disculpas por los inconvenientes ocasionados y agradecemos a clientes que como usted nos ayuda a mejorar la calidad de nuestro servicio, de igual manera Servientrega S.A., estará generando una compensación por la suma de CIENTO DIECISEIS MIL CUATROCIENTOS NOVENTA PESOS M/CTE ($116,490. 0oo). Este monto corresponde al valor declarado en el contrato de transporte (guía) Dicho pago se efectuará mediante Nota Crédito, el cual estaremos enviando a la Dirección de Correspondencia. Reiteramos nuestra vocación de servicio y deseamos poder atenderlo nuevamente en el futuro, seguros de brindar, como siempre, nuestro mejor esfuerzo y servicio; agradecemos tener en cuenta que el valor declarado diligenciado o manifestado en la guía debe ser 100% real al valor Comercial del Articulo. Continuamos fortaleciendo nuestro compromiso de eficiencia y calidad integral. Comedidamente; Lizeth Sanchez ArenasProceso de CompensacionesRegional Occidente Cra 34 No. 10-260 Acopi. Conmutador: 6912999 Ext 120051 – 120052 Cali, Valle del Cauca. www.servientrega.com</v>
      </c>
      <c r="U100" s="49">
        <f>VLOOKUP(Tabla15[[#This Row],[N° 
Evento]],'Eventos de riesgos'!B:I,8,0)</f>
        <v>1145000</v>
      </c>
      <c r="V100" s="49">
        <f>VLOOKUP(Tabla15[[#This Row],[N° 
Evento]],'Eventos de riesgos'!B:J,9,0)</f>
        <v>116490</v>
      </c>
      <c r="W100" s="49">
        <f>VLOOKUP(Tabla15[[#This Row],[N° 
Evento]],'Eventos de riesgos'!B:K,10,0)</f>
        <v>116490</v>
      </c>
      <c r="X100" s="44" t="str">
        <f>VLOOKUP(Tabla15[[#This Row],[N° 
Evento]],'Eventos de riesgos'!B:L,11,0)</f>
        <v>5 - Daños a Activos Fisicos</v>
      </c>
      <c r="Y100" s="44" t="str">
        <f>VLOOKUP(Tabla15[[#This Row],[N° 
Evento]],'Eventos de riesgos'!B:M,12,0)</f>
        <v>51 - Desastres y Otros Acontecimientos</v>
      </c>
      <c r="Z100" s="44" t="str">
        <f>VLOOKUP(Tabla15[[#This Row],[N° 
Evento]],'Eventos de riesgos'!B:N,13,0)</f>
        <v>512 - Pérdida por Causas Externas: Vandalismo, Terrorismo, Etc.</v>
      </c>
      <c r="AA100" s="44" t="str">
        <f>+VLOOKUP(Tabla15[[#This Row],[N° 
Evento]],'Eventos de riesgos'!B:AE,23,0)</f>
        <v>Robo de equipo de computo</v>
      </c>
      <c r="AB100" s="43" t="str">
        <f>VLOOKUP(Tabla15[[#This Row],[N° 
Evento]],'Eventos de riesgos'!B:O,14,0)</f>
        <v>Ninguna</v>
      </c>
      <c r="AC100" s="48">
        <f>VLOOKUP(Tabla15[[#This Row],[N° 
Evento]],'Eventos de riesgos'!B:P,15,0)</f>
        <v>45044.729166666664</v>
      </c>
      <c r="AD100" s="43" t="str">
        <f>VLOOKUP(Tabla15[[#This Row],[N° 
Evento]],'Eventos de riesgos'!B:Q,16,0)</f>
        <v>Ninguno</v>
      </c>
      <c r="AE100" s="43" t="str">
        <f>VLOOKUP(Tabla15[[#This Row],[N° 
Evento]],'Eventos de riesgos'!B:R,17,0)</f>
        <v>Ninguno</v>
      </c>
      <c r="AF100" s="45" t="str">
        <f>VLOOKUP(Tabla15[[#This Row],[N° 
Evento]],'Eventos de riesgos'!B:V,21,0)</f>
        <v>Aprobado</v>
      </c>
      <c r="AG100" s="44" t="str">
        <f>VLOOKUP(Tabla15[[#This Row],[N° 
Evento]],'Eventos de riesgos'!B:W,22,0)</f>
        <v>16/04/2023 20:30:09: Aceptado el Evento de Riesgo
11/05/2023 10:38:40: Actualización de respuesta por parte de Servientrega</v>
      </c>
    </row>
    <row r="101" spans="3:33" ht="59" customHeight="1" x14ac:dyDescent="0.55000000000000004">
      <c r="C101" s="43" t="str">
        <f>+Tabla15[[#This Row],[N° 
Evento]]&amp;"-"&amp;Tabla15[[#This Row],[N° Tarea]]</f>
        <v>43-1</v>
      </c>
      <c r="D101" s="43">
        <v>43</v>
      </c>
      <c r="E101" s="43">
        <v>1</v>
      </c>
      <c r="F101" s="44" t="s">
        <v>354</v>
      </c>
      <c r="G101" s="44" t="s">
        <v>1019</v>
      </c>
      <c r="H101" s="44" t="s">
        <v>739</v>
      </c>
      <c r="I101" s="45" t="s">
        <v>95</v>
      </c>
      <c r="J101" s="46">
        <v>45037</v>
      </c>
      <c r="K101" s="46">
        <v>45037</v>
      </c>
      <c r="L101" s="47" t="str">
        <f>IF(Tabla15[[#This Row],[Fecha de Finalización]]&gt;0,"Cerrada","En Proceso")</f>
        <v>Cerrada</v>
      </c>
      <c r="M101" s="43">
        <f t="shared" si="2"/>
        <v>0</v>
      </c>
      <c r="N101" s="44" t="s">
        <v>247</v>
      </c>
      <c r="O101" s="43">
        <f>VLOOKUP(Tabla15[[#This Row],[N° 
Evento]],'Eventos de riesgos'!B:C,2,0)</f>
        <v>2023</v>
      </c>
      <c r="P101" s="43" t="str">
        <f>VLOOKUP(Tabla15[[#This Row],[N° 
Evento]],'Eventos de riesgos'!B:D,3,0)</f>
        <v>Abr</v>
      </c>
      <c r="Q101" s="48">
        <f>VLOOKUP(Tabla15[[#This Row],[N° 
Evento]],'Eventos de riesgos'!B:E,4,0)</f>
        <v>45036.460416666669</v>
      </c>
      <c r="R101" s="48">
        <f>VLOOKUP(Tabla15[[#This Row],[N° 
Evento]],'Eventos de riesgos'!B:F,5,0)</f>
        <v>45037.467361111114</v>
      </c>
      <c r="S101" s="48">
        <f>VLOOKUP(Tabla15[[#This Row],[N° 
Evento]],'Eventos de riesgos'!B:G,6,0)</f>
        <v>45037.467361111114</v>
      </c>
      <c r="T101" s="62" t="str">
        <f>VLOOKUP(Tabla15[[#This Row],[N° 
Evento]],'Eventos de riesgos'!B:H,7,0)</f>
        <v>Caso presentado
Asesora Mary Pinzón informa que debe abrir un cdat a un asociado (Sr Ernesto Guerrero Segura cc 5200959) que envia un correo con el valor exacto que tiene disponible en ahorro voluntario sin embargo la asesora al validar que si este al dia en todo para tomar el dinero y abrir el cdat, se da cuenta por taquilla que asociado tiene una porción de pago de aportes pendientes del mes de marzo, pese a ello en el estado de cuenta (que se genera del mismo wog) aparece al día en todo.  En aportes aparece fecha de próximo pago 26 de abril, sin embargo, al revisar solamente  el estado cuenta el asociado, éste refleja que se encuentra totalmente al día.
Previo a que el asociado enviará el correo, se comunico con Febor y le dimos tal cual la información que esta en el estado de cuenta.
Hoy cuando validamos con operaciones efectivamente hay un error en la información del estado de cuenta.
Causa
Existe un error en el sistema Wog, hay inconsistencia entre los reportes y detalles de productos y el estado de cuenta de WFS con el que se brinda información al asociado. 
Acciones
Gestionar el pago del aporte del asociado para que pueda abrir el CDAT
Crear incidencia a Wog para solución de error - Jefe de Operaciones
Hacer seguimiento a la corrección por parte del Wog  - Jefe de Operaciones</v>
      </c>
      <c r="U101" s="49">
        <f>VLOOKUP(Tabla15[[#This Row],[N° 
Evento]],'Eventos de riesgos'!B:I,8,0)</f>
        <v>56000</v>
      </c>
      <c r="V101" s="49">
        <f>VLOOKUP(Tabla15[[#This Row],[N° 
Evento]],'Eventos de riesgos'!B:J,9,0)</f>
        <v>0</v>
      </c>
      <c r="W101" s="49">
        <f>VLOOKUP(Tabla15[[#This Row],[N° 
Evento]],'Eventos de riesgos'!B:K,10,0)</f>
        <v>0</v>
      </c>
      <c r="X101" s="44" t="str">
        <f>VLOOKUP(Tabla15[[#This Row],[N° 
Evento]],'Eventos de riesgos'!B:L,11,0)</f>
        <v>7 - Ejecución y Administración de Procesos</v>
      </c>
      <c r="Y101" s="44" t="str">
        <f>VLOOKUP(Tabla15[[#This Row],[N° 
Evento]],'Eventos de riesgos'!B:M,12,0)</f>
        <v>71 - Recepción, Ejecución y Mantenimiento de Operaciones</v>
      </c>
      <c r="Z101" s="44" t="str">
        <f>VLOOKUP(Tabla15[[#This Row],[N° 
Evento]],'Eventos de riesgos'!B:N,13,0)</f>
        <v>712 - Errores en Digitación de Datos, Mantenimiento o Descarga</v>
      </c>
      <c r="AA101" s="44" t="str">
        <f>+VLOOKUP(Tabla15[[#This Row],[N° 
Evento]],'Eventos de riesgos'!B:AE,23,0)</f>
        <v>Informacion errada a los asociados</v>
      </c>
      <c r="AB101" s="43" t="str">
        <f>VLOOKUP(Tabla15[[#This Row],[N° 
Evento]],'Eventos de riesgos'!B:O,14,0)</f>
        <v>Ninguna</v>
      </c>
      <c r="AC101" s="48">
        <f>VLOOKUP(Tabla15[[#This Row],[N° 
Evento]],'Eventos de riesgos'!B:P,15,0)</f>
        <v>45046.468055555553</v>
      </c>
      <c r="AD101" s="43" t="str">
        <f>VLOOKUP(Tabla15[[#This Row],[N° 
Evento]],'Eventos de riesgos'!B:Q,16,0)</f>
        <v>CDAT</v>
      </c>
      <c r="AE101" s="43" t="str">
        <f>VLOOKUP(Tabla15[[#This Row],[N° 
Evento]],'Eventos de riesgos'!B:R,17,0)</f>
        <v>Atención en oficina</v>
      </c>
      <c r="AF101" s="45" t="str">
        <f>VLOOKUP(Tabla15[[#This Row],[N° 
Evento]],'Eventos de riesgos'!B:V,21,0)</f>
        <v>Aprobado</v>
      </c>
      <c r="AG101" s="44" t="str">
        <f>VLOOKUP(Tabla15[[#This Row],[N° 
Evento]],'Eventos de riesgos'!B:W,22,0)</f>
        <v>21/04/2023 11:27:05: Aprobado el registro
11/05/2023 10:04:07: Actualización de tareas. Se crea la incidencia 58190 - correo: Soporte WOG-Información estado de cuenta VS planes de cuotas vencidos (21 abril 2023)</v>
      </c>
    </row>
    <row r="102" spans="3:33" ht="59" customHeight="1" x14ac:dyDescent="0.55000000000000004">
      <c r="C102" s="43" t="str">
        <f>+Tabla15[[#This Row],[N° 
Evento]]&amp;"-"&amp;Tabla15[[#This Row],[N° Tarea]]</f>
        <v>43-2</v>
      </c>
      <c r="D102" s="43">
        <v>43</v>
      </c>
      <c r="E102" s="43">
        <v>2</v>
      </c>
      <c r="F102" s="44" t="s">
        <v>355</v>
      </c>
      <c r="G102" s="44" t="s">
        <v>1019</v>
      </c>
      <c r="H102" s="44" t="s">
        <v>215</v>
      </c>
      <c r="I102" s="45" t="s">
        <v>91</v>
      </c>
      <c r="J102" s="46">
        <v>45037</v>
      </c>
      <c r="K102" s="46">
        <v>45037</v>
      </c>
      <c r="L102" s="47" t="str">
        <f>IF(Tabla15[[#This Row],[Fecha de Finalización]]&gt;0,"Cerrada","En Proceso")</f>
        <v>Cerrada</v>
      </c>
      <c r="M102" s="43">
        <f t="shared" si="2"/>
        <v>0</v>
      </c>
      <c r="N102" s="44" t="s">
        <v>356</v>
      </c>
      <c r="O102" s="43">
        <f>VLOOKUP(Tabla15[[#This Row],[N° 
Evento]],'Eventos de riesgos'!B:C,2,0)</f>
        <v>2023</v>
      </c>
      <c r="P102" s="43" t="str">
        <f>VLOOKUP(Tabla15[[#This Row],[N° 
Evento]],'Eventos de riesgos'!B:D,3,0)</f>
        <v>Abr</v>
      </c>
      <c r="Q102" s="48">
        <f>VLOOKUP(Tabla15[[#This Row],[N° 
Evento]],'Eventos de riesgos'!B:E,4,0)</f>
        <v>45036.460416666669</v>
      </c>
      <c r="R102" s="48">
        <f>VLOOKUP(Tabla15[[#This Row],[N° 
Evento]],'Eventos de riesgos'!B:F,5,0)</f>
        <v>45037.467361111114</v>
      </c>
      <c r="S102" s="48">
        <f>VLOOKUP(Tabla15[[#This Row],[N° 
Evento]],'Eventos de riesgos'!B:G,6,0)</f>
        <v>45037.467361111114</v>
      </c>
      <c r="T102" s="62" t="str">
        <f>VLOOKUP(Tabla15[[#This Row],[N° 
Evento]],'Eventos de riesgos'!B:H,7,0)</f>
        <v>Caso presentado
Asesora Mary Pinzón informa que debe abrir un cdat a un asociado (Sr Ernesto Guerrero Segura cc 5200959) que envia un correo con el valor exacto que tiene disponible en ahorro voluntario sin embargo la asesora al validar que si este al dia en todo para tomar el dinero y abrir el cdat, se da cuenta por taquilla que asociado tiene una porción de pago de aportes pendientes del mes de marzo, pese a ello en el estado de cuenta (que se genera del mismo wog) aparece al día en todo.  En aportes aparece fecha de próximo pago 26 de abril, sin embargo, al revisar solamente  el estado cuenta el asociado, éste refleja que se encuentra totalmente al día.
Previo a que el asociado enviará el correo, se comunico con Febor y le dimos tal cual la información que esta en el estado de cuenta.
Hoy cuando validamos con operaciones efectivamente hay un error en la información del estado de cuenta.
Causa
Existe un error en el sistema Wog, hay inconsistencia entre los reportes y detalles de productos y el estado de cuenta de WFS con el que se brinda información al asociado. 
Acciones
Gestionar el pago del aporte del asociado para que pueda abrir el CDAT
Crear incidencia a Wog para solución de error - Jefe de Operaciones
Hacer seguimiento a la corrección por parte del Wog  - Jefe de Operaciones</v>
      </c>
      <c r="U102" s="49">
        <f>VLOOKUP(Tabla15[[#This Row],[N° 
Evento]],'Eventos de riesgos'!B:I,8,0)</f>
        <v>56000</v>
      </c>
      <c r="V102" s="49">
        <f>VLOOKUP(Tabla15[[#This Row],[N° 
Evento]],'Eventos de riesgos'!B:J,9,0)</f>
        <v>0</v>
      </c>
      <c r="W102" s="49">
        <f>VLOOKUP(Tabla15[[#This Row],[N° 
Evento]],'Eventos de riesgos'!B:K,10,0)</f>
        <v>0</v>
      </c>
      <c r="X102" s="44" t="str">
        <f>VLOOKUP(Tabla15[[#This Row],[N° 
Evento]],'Eventos de riesgos'!B:L,11,0)</f>
        <v>7 - Ejecución y Administración de Procesos</v>
      </c>
      <c r="Y102" s="44" t="str">
        <f>VLOOKUP(Tabla15[[#This Row],[N° 
Evento]],'Eventos de riesgos'!B:M,12,0)</f>
        <v>71 - Recepción, Ejecución y Mantenimiento de Operaciones</v>
      </c>
      <c r="Z102" s="44" t="str">
        <f>VLOOKUP(Tabla15[[#This Row],[N° 
Evento]],'Eventos de riesgos'!B:N,13,0)</f>
        <v>712 - Errores en Digitación de Datos, Mantenimiento o Descarga</v>
      </c>
      <c r="AA102" s="44" t="str">
        <f>+VLOOKUP(Tabla15[[#This Row],[N° 
Evento]],'Eventos de riesgos'!B:AE,23,0)</f>
        <v>Informacion errada a los asociados</v>
      </c>
      <c r="AB102" s="43" t="str">
        <f>VLOOKUP(Tabla15[[#This Row],[N° 
Evento]],'Eventos de riesgos'!B:O,14,0)</f>
        <v>Ninguna</v>
      </c>
      <c r="AC102" s="48">
        <f>VLOOKUP(Tabla15[[#This Row],[N° 
Evento]],'Eventos de riesgos'!B:P,15,0)</f>
        <v>45046.468055555553</v>
      </c>
      <c r="AD102" s="43" t="str">
        <f>VLOOKUP(Tabla15[[#This Row],[N° 
Evento]],'Eventos de riesgos'!B:Q,16,0)</f>
        <v>CDAT</v>
      </c>
      <c r="AE102" s="43" t="str">
        <f>VLOOKUP(Tabla15[[#This Row],[N° 
Evento]],'Eventos de riesgos'!B:R,17,0)</f>
        <v>Atención en oficina</v>
      </c>
      <c r="AF102" s="45" t="str">
        <f>VLOOKUP(Tabla15[[#This Row],[N° 
Evento]],'Eventos de riesgos'!B:V,21,0)</f>
        <v>Aprobado</v>
      </c>
      <c r="AG102" s="44" t="str">
        <f>VLOOKUP(Tabla15[[#This Row],[N° 
Evento]],'Eventos de riesgos'!B:W,22,0)</f>
        <v>21/04/2023 11:27:05: Aprobado el registro
11/05/2023 10:04:07: Actualización de tareas. Se crea la incidencia 58190 - correo: Soporte WOG-Información estado de cuenta VS planes de cuotas vencidos (21 abril 2023)</v>
      </c>
    </row>
    <row r="103" spans="3:33" ht="59" customHeight="1" x14ac:dyDescent="0.55000000000000004">
      <c r="C103" s="43" t="str">
        <f>+Tabla15[[#This Row],[N° 
Evento]]&amp;"-"&amp;Tabla15[[#This Row],[N° Tarea]]</f>
        <v>43-3</v>
      </c>
      <c r="D103" s="43">
        <v>43</v>
      </c>
      <c r="E103" s="43">
        <v>3</v>
      </c>
      <c r="F103" s="44" t="s">
        <v>357</v>
      </c>
      <c r="G103" s="44" t="s">
        <v>1019</v>
      </c>
      <c r="H103" s="44" t="s">
        <v>215</v>
      </c>
      <c r="I103" s="45" t="s">
        <v>91</v>
      </c>
      <c r="J103" s="46">
        <v>45037</v>
      </c>
      <c r="K103" s="46">
        <v>45098</v>
      </c>
      <c r="L103" s="47" t="str">
        <f>IF(Tabla15[[#This Row],[Fecha de Finalización]]&gt;0,"Cerrada","En Proceso")</f>
        <v>Cerrada</v>
      </c>
      <c r="M103" s="43">
        <f t="shared" si="2"/>
        <v>61</v>
      </c>
      <c r="N103" s="44" t="s">
        <v>358</v>
      </c>
      <c r="O103" s="43">
        <f>VLOOKUP(Tabla15[[#This Row],[N° 
Evento]],'Eventos de riesgos'!B:C,2,0)</f>
        <v>2023</v>
      </c>
      <c r="P103" s="43" t="str">
        <f>VLOOKUP(Tabla15[[#This Row],[N° 
Evento]],'Eventos de riesgos'!B:D,3,0)</f>
        <v>Abr</v>
      </c>
      <c r="Q103" s="48">
        <f>VLOOKUP(Tabla15[[#This Row],[N° 
Evento]],'Eventos de riesgos'!B:E,4,0)</f>
        <v>45036.460416666669</v>
      </c>
      <c r="R103" s="48">
        <f>VLOOKUP(Tabla15[[#This Row],[N° 
Evento]],'Eventos de riesgos'!B:F,5,0)</f>
        <v>45037.467361111114</v>
      </c>
      <c r="S103" s="48">
        <f>VLOOKUP(Tabla15[[#This Row],[N° 
Evento]],'Eventos de riesgos'!B:G,6,0)</f>
        <v>45037.467361111114</v>
      </c>
      <c r="T103" s="62" t="str">
        <f>VLOOKUP(Tabla15[[#This Row],[N° 
Evento]],'Eventos de riesgos'!B:H,7,0)</f>
        <v>Caso presentado
Asesora Mary Pinzón informa que debe abrir un cdat a un asociado (Sr Ernesto Guerrero Segura cc 5200959) que envia un correo con el valor exacto que tiene disponible en ahorro voluntario sin embargo la asesora al validar que si este al dia en todo para tomar el dinero y abrir el cdat, se da cuenta por taquilla que asociado tiene una porción de pago de aportes pendientes del mes de marzo, pese a ello en el estado de cuenta (que se genera del mismo wog) aparece al día en todo.  En aportes aparece fecha de próximo pago 26 de abril, sin embargo, al revisar solamente  el estado cuenta el asociado, éste refleja que se encuentra totalmente al día.
Previo a que el asociado enviará el correo, se comunico con Febor y le dimos tal cual la información que esta en el estado de cuenta.
Hoy cuando validamos con operaciones efectivamente hay un error en la información del estado de cuenta.
Causa
Existe un error en el sistema Wog, hay inconsistencia entre los reportes y detalles de productos y el estado de cuenta de WFS con el que se brinda información al asociado. 
Acciones
Gestionar el pago del aporte del asociado para que pueda abrir el CDAT
Crear incidencia a Wog para solución de error - Jefe de Operaciones
Hacer seguimiento a la corrección por parte del Wog  - Jefe de Operaciones</v>
      </c>
      <c r="U103" s="49">
        <f>VLOOKUP(Tabla15[[#This Row],[N° 
Evento]],'Eventos de riesgos'!B:I,8,0)</f>
        <v>56000</v>
      </c>
      <c r="V103" s="49">
        <f>VLOOKUP(Tabla15[[#This Row],[N° 
Evento]],'Eventos de riesgos'!B:J,9,0)</f>
        <v>0</v>
      </c>
      <c r="W103" s="49">
        <f>VLOOKUP(Tabla15[[#This Row],[N° 
Evento]],'Eventos de riesgos'!B:K,10,0)</f>
        <v>0</v>
      </c>
      <c r="X103" s="44" t="str">
        <f>VLOOKUP(Tabla15[[#This Row],[N° 
Evento]],'Eventos de riesgos'!B:L,11,0)</f>
        <v>7 - Ejecución y Administración de Procesos</v>
      </c>
      <c r="Y103" s="44" t="str">
        <f>VLOOKUP(Tabla15[[#This Row],[N° 
Evento]],'Eventos de riesgos'!B:M,12,0)</f>
        <v>71 - Recepción, Ejecución y Mantenimiento de Operaciones</v>
      </c>
      <c r="Z103" s="44" t="str">
        <f>VLOOKUP(Tabla15[[#This Row],[N° 
Evento]],'Eventos de riesgos'!B:N,13,0)</f>
        <v>712 - Errores en Digitación de Datos, Mantenimiento o Descarga</v>
      </c>
      <c r="AA103" s="44" t="str">
        <f>+VLOOKUP(Tabla15[[#This Row],[N° 
Evento]],'Eventos de riesgos'!B:AE,23,0)</f>
        <v>Informacion errada a los asociados</v>
      </c>
      <c r="AB103" s="43" t="str">
        <f>VLOOKUP(Tabla15[[#This Row],[N° 
Evento]],'Eventos de riesgos'!B:O,14,0)</f>
        <v>Ninguna</v>
      </c>
      <c r="AC103" s="48">
        <f>VLOOKUP(Tabla15[[#This Row],[N° 
Evento]],'Eventos de riesgos'!B:P,15,0)</f>
        <v>45046.468055555553</v>
      </c>
      <c r="AD103" s="43" t="str">
        <f>VLOOKUP(Tabla15[[#This Row],[N° 
Evento]],'Eventos de riesgos'!B:Q,16,0)</f>
        <v>CDAT</v>
      </c>
      <c r="AE103" s="43" t="str">
        <f>VLOOKUP(Tabla15[[#This Row],[N° 
Evento]],'Eventos de riesgos'!B:R,17,0)</f>
        <v>Atención en oficina</v>
      </c>
      <c r="AF103" s="45" t="str">
        <f>VLOOKUP(Tabla15[[#This Row],[N° 
Evento]],'Eventos de riesgos'!B:V,21,0)</f>
        <v>Aprobado</v>
      </c>
      <c r="AG103" s="44" t="str">
        <f>VLOOKUP(Tabla15[[#This Row],[N° 
Evento]],'Eventos de riesgos'!B:W,22,0)</f>
        <v>21/04/2023 11:27:05: Aprobado el registro
11/05/2023 10:04:07: Actualización de tareas. Se crea la incidencia 58190 - correo: Soporte WOG-Información estado de cuenta VS planes de cuotas vencidos (21 abril 2023)</v>
      </c>
    </row>
    <row r="104" spans="3:33" ht="59" customHeight="1" x14ac:dyDescent="0.55000000000000004">
      <c r="C104" s="43" t="str">
        <f>+Tabla15[[#This Row],[N° 
Evento]]&amp;"-"&amp;Tabla15[[#This Row],[N° Tarea]]</f>
        <v>44-1</v>
      </c>
      <c r="D104" s="43">
        <v>44</v>
      </c>
      <c r="E104" s="43">
        <v>1</v>
      </c>
      <c r="F104" s="44" t="s">
        <v>359</v>
      </c>
      <c r="G104" s="44" t="s">
        <v>1019</v>
      </c>
      <c r="H104" s="44" t="s">
        <v>233</v>
      </c>
      <c r="I104" s="45" t="s">
        <v>240</v>
      </c>
      <c r="J104" s="46">
        <v>45049</v>
      </c>
      <c r="K104" s="46">
        <v>45049</v>
      </c>
      <c r="L104" s="47" t="str">
        <f>IF(Tabla15[[#This Row],[Fecha de Finalización]]&gt;0,"Cerrada","En Proceso")</f>
        <v>Cerrada</v>
      </c>
      <c r="M104" s="43">
        <f t="shared" si="2"/>
        <v>0</v>
      </c>
      <c r="N104" s="44" t="s">
        <v>247</v>
      </c>
      <c r="O104" s="43">
        <f>VLOOKUP(Tabla15[[#This Row],[N° 
Evento]],'Eventos de riesgos'!B:C,2,0)</f>
        <v>2023</v>
      </c>
      <c r="P104" s="43" t="str">
        <f>VLOOKUP(Tabla15[[#This Row],[N° 
Evento]],'Eventos de riesgos'!B:D,3,0)</f>
        <v>May</v>
      </c>
      <c r="Q104" s="48">
        <f>VLOOKUP(Tabla15[[#This Row],[N° 
Evento]],'Eventos de riesgos'!B:E,4,0)</f>
        <v>45035.365972222222</v>
      </c>
      <c r="R104" s="48">
        <f>VLOOKUP(Tabla15[[#This Row],[N° 
Evento]],'Eventos de riesgos'!B:F,5,0)</f>
        <v>45049.365972222222</v>
      </c>
      <c r="S104" s="48">
        <f>VLOOKUP(Tabla15[[#This Row],[N° 
Evento]],'Eventos de riesgos'!B:G,6,0)</f>
        <v>45049.365972222222</v>
      </c>
      <c r="T104" s="62" t="str">
        <f>VLOOKUP(Tabla15[[#This Row],[N° 
Evento]],'Eventos de riesgos'!B:H,7,0)</f>
        <v>Al llevar a cabo una seguimiento a las actividades confiadas al proveedor Contactos y Negocios S.A.S., fue posible detectar las siguientes irregularidades:
1) El proveedor se encarga de prestar el servicio de visitas domiciliarias a Febor Entidad Cooperativa, para lo cual debe visitar a los asociados en mora a nivel nacional y proponer formulas de arreglo para evitar un litigio futuro. En ejercicio de esta tarea, Febor remite un modelo de carta que se modifica todos los meses y debe ser entregada a los asociados en sobre cerrado para proteger su derecho al habeas data.
2) En abril del 2023, el proveedor no solo hizo entrega del modelo equivocado de cartas sino que, además, entregó 89 cartas sin sobre en los lugares de residencia y/o labor de los asociados morosos, exponiendo así los datos personales de los involucrados frente a terceras personas que intervinieran en la cadena de custodia de la misiva de cobro.
Acciones
1. Informar inmediatamente al proveedor sobre la falla, trasladando las quejas presentadas por los asociados.
2. Hacer seguimiento a la calidad de información suministrada en adelante por el proveedor</v>
      </c>
      <c r="U104" s="49">
        <f>VLOOKUP(Tabla15[[#This Row],[N° 
Evento]],'Eventos de riesgos'!B:I,8,0)</f>
        <v>0</v>
      </c>
      <c r="V104" s="49">
        <f>VLOOKUP(Tabla15[[#This Row],[N° 
Evento]],'Eventos de riesgos'!B:J,9,0)</f>
        <v>0</v>
      </c>
      <c r="W104" s="49">
        <f>VLOOKUP(Tabla15[[#This Row],[N° 
Evento]],'Eventos de riesgos'!B:K,10,0)</f>
        <v>0</v>
      </c>
      <c r="X104" s="44" t="str">
        <f>VLOOKUP(Tabla15[[#This Row],[N° 
Evento]],'Eventos de riesgos'!B:L,11,0)</f>
        <v>4 - Asociados o Clientes</v>
      </c>
      <c r="Y104" s="44" t="str">
        <f>VLOOKUP(Tabla15[[#This Row],[N° 
Evento]],'Eventos de riesgos'!B:M,12,0)</f>
        <v>41 - Adecuación, Divulgación de Información y Confianza</v>
      </c>
      <c r="Z104" s="44" t="str">
        <f>VLOOKUP(Tabla15[[#This Row],[N° 
Evento]],'Eventos de riesgos'!B:N,13,0)</f>
        <v>412 - Aspectos de Adecuación, Divulgación de la Información</v>
      </c>
      <c r="AA104" s="44" t="str">
        <f>+VLOOKUP(Tabla15[[#This Row],[N° 
Evento]],'Eventos de riesgos'!B:AE,23,0)</f>
        <v>Error en envió de cartas de cobranza</v>
      </c>
      <c r="AB104" s="43" t="str">
        <f>VLOOKUP(Tabla15[[#This Row],[N° 
Evento]],'Eventos de riesgos'!B:O,14,0)</f>
        <v>Ninguna</v>
      </c>
      <c r="AC104" s="48">
        <f>VLOOKUP(Tabla15[[#This Row],[N° 
Evento]],'Eventos de riesgos'!B:P,15,0)</f>
        <v>45077.728472222225</v>
      </c>
      <c r="AD104" s="43" t="str">
        <f>VLOOKUP(Tabla15[[#This Row],[N° 
Evento]],'Eventos de riesgos'!B:Q,16,0)</f>
        <v>Ninguno</v>
      </c>
      <c r="AE104" s="43" t="str">
        <f>VLOOKUP(Tabla15[[#This Row],[N° 
Evento]],'Eventos de riesgos'!B:R,17,0)</f>
        <v>Ninguno</v>
      </c>
      <c r="AF104" s="45" t="str">
        <f>VLOOKUP(Tabla15[[#This Row],[N° 
Evento]],'Eventos de riesgos'!B:V,21,0)</f>
        <v>Aprobado</v>
      </c>
      <c r="AG104" s="44">
        <f>VLOOKUP(Tabla15[[#This Row],[N° 
Evento]],'Eventos de riesgos'!B:W,22,0)</f>
        <v>0</v>
      </c>
    </row>
    <row r="105" spans="3:33" ht="59" customHeight="1" x14ac:dyDescent="0.55000000000000004">
      <c r="C105" s="43" t="str">
        <f>+Tabla15[[#This Row],[N° 
Evento]]&amp;"-"&amp;Tabla15[[#This Row],[N° Tarea]]</f>
        <v>44-2</v>
      </c>
      <c r="D105" s="43">
        <v>44</v>
      </c>
      <c r="E105" s="43">
        <v>2</v>
      </c>
      <c r="F105" s="44" t="s">
        <v>360</v>
      </c>
      <c r="G105" s="44" t="s">
        <v>1019</v>
      </c>
      <c r="H105" s="44" t="s">
        <v>233</v>
      </c>
      <c r="I105" s="45" t="s">
        <v>240</v>
      </c>
      <c r="J105" s="46">
        <v>45049</v>
      </c>
      <c r="K105" s="46">
        <v>45084</v>
      </c>
      <c r="L105" s="47" t="str">
        <f>IF(Tabla15[[#This Row],[Fecha de Finalización]]&gt;0,"Cerrada","En Proceso")</f>
        <v>Cerrada</v>
      </c>
      <c r="M105" s="43">
        <f t="shared" si="2"/>
        <v>35</v>
      </c>
      <c r="N105" s="44" t="s">
        <v>398</v>
      </c>
      <c r="O105" s="43">
        <f>VLOOKUP(Tabla15[[#This Row],[N° 
Evento]],'Eventos de riesgos'!B:C,2,0)</f>
        <v>2023</v>
      </c>
      <c r="P105" s="43" t="str">
        <f>VLOOKUP(Tabla15[[#This Row],[N° 
Evento]],'Eventos de riesgos'!B:D,3,0)</f>
        <v>May</v>
      </c>
      <c r="Q105" s="48">
        <f>VLOOKUP(Tabla15[[#This Row],[N° 
Evento]],'Eventos de riesgos'!B:E,4,0)</f>
        <v>45035.365972222222</v>
      </c>
      <c r="R105" s="48">
        <f>VLOOKUP(Tabla15[[#This Row],[N° 
Evento]],'Eventos de riesgos'!B:F,5,0)</f>
        <v>45049.365972222222</v>
      </c>
      <c r="S105" s="48">
        <f>VLOOKUP(Tabla15[[#This Row],[N° 
Evento]],'Eventos de riesgos'!B:G,6,0)</f>
        <v>45049.365972222222</v>
      </c>
      <c r="T105" s="62" t="str">
        <f>VLOOKUP(Tabla15[[#This Row],[N° 
Evento]],'Eventos de riesgos'!B:H,7,0)</f>
        <v>Al llevar a cabo una seguimiento a las actividades confiadas al proveedor Contactos y Negocios S.A.S., fue posible detectar las siguientes irregularidades:
1) El proveedor se encarga de prestar el servicio de visitas domiciliarias a Febor Entidad Cooperativa, para lo cual debe visitar a los asociados en mora a nivel nacional y proponer formulas de arreglo para evitar un litigio futuro. En ejercicio de esta tarea, Febor remite un modelo de carta que se modifica todos los meses y debe ser entregada a los asociados en sobre cerrado para proteger su derecho al habeas data.
2) En abril del 2023, el proveedor no solo hizo entrega del modelo equivocado de cartas sino que, además, entregó 89 cartas sin sobre en los lugares de residencia y/o labor de los asociados morosos, exponiendo así los datos personales de los involucrados frente a terceras personas que intervinieran en la cadena de custodia de la misiva de cobro.
Acciones
1. Informar inmediatamente al proveedor sobre la falla, trasladando las quejas presentadas por los asociados.
2. Hacer seguimiento a la calidad de información suministrada en adelante por el proveedor</v>
      </c>
      <c r="U105" s="49">
        <f>VLOOKUP(Tabla15[[#This Row],[N° 
Evento]],'Eventos de riesgos'!B:I,8,0)</f>
        <v>0</v>
      </c>
      <c r="V105" s="49">
        <f>VLOOKUP(Tabla15[[#This Row],[N° 
Evento]],'Eventos de riesgos'!B:J,9,0)</f>
        <v>0</v>
      </c>
      <c r="W105" s="49">
        <f>VLOOKUP(Tabla15[[#This Row],[N° 
Evento]],'Eventos de riesgos'!B:K,10,0)</f>
        <v>0</v>
      </c>
      <c r="X105" s="44" t="str">
        <f>VLOOKUP(Tabla15[[#This Row],[N° 
Evento]],'Eventos de riesgos'!B:L,11,0)</f>
        <v>4 - Asociados o Clientes</v>
      </c>
      <c r="Y105" s="44" t="str">
        <f>VLOOKUP(Tabla15[[#This Row],[N° 
Evento]],'Eventos de riesgos'!B:M,12,0)</f>
        <v>41 - Adecuación, Divulgación de Información y Confianza</v>
      </c>
      <c r="Z105" s="44" t="str">
        <f>VLOOKUP(Tabla15[[#This Row],[N° 
Evento]],'Eventos de riesgos'!B:N,13,0)</f>
        <v>412 - Aspectos de Adecuación, Divulgación de la Información</v>
      </c>
      <c r="AA105" s="44" t="str">
        <f>+VLOOKUP(Tabla15[[#This Row],[N° 
Evento]],'Eventos de riesgos'!B:AE,23,0)</f>
        <v>Error en envió de cartas de cobranza</v>
      </c>
      <c r="AB105" s="43" t="str">
        <f>VLOOKUP(Tabla15[[#This Row],[N° 
Evento]],'Eventos de riesgos'!B:O,14,0)</f>
        <v>Ninguna</v>
      </c>
      <c r="AC105" s="48">
        <f>VLOOKUP(Tabla15[[#This Row],[N° 
Evento]],'Eventos de riesgos'!B:P,15,0)</f>
        <v>45077.728472222225</v>
      </c>
      <c r="AD105" s="43" t="str">
        <f>VLOOKUP(Tabla15[[#This Row],[N° 
Evento]],'Eventos de riesgos'!B:Q,16,0)</f>
        <v>Ninguno</v>
      </c>
      <c r="AE105" s="43" t="str">
        <f>VLOOKUP(Tabla15[[#This Row],[N° 
Evento]],'Eventos de riesgos'!B:R,17,0)</f>
        <v>Ninguno</v>
      </c>
      <c r="AF105" s="45" t="str">
        <f>VLOOKUP(Tabla15[[#This Row],[N° 
Evento]],'Eventos de riesgos'!B:V,21,0)</f>
        <v>Aprobado</v>
      </c>
      <c r="AG105" s="44">
        <f>VLOOKUP(Tabla15[[#This Row],[N° 
Evento]],'Eventos de riesgos'!B:W,22,0)</f>
        <v>0</v>
      </c>
    </row>
    <row r="106" spans="3:33" ht="59" customHeight="1" x14ac:dyDescent="0.55000000000000004">
      <c r="C106" s="43" t="str">
        <f>+Tabla15[[#This Row],[N° 
Evento]]&amp;"-"&amp;Tabla15[[#This Row],[N° Tarea]]</f>
        <v>45-1</v>
      </c>
      <c r="D106" s="43">
        <v>45</v>
      </c>
      <c r="E106" s="43">
        <v>1</v>
      </c>
      <c r="F106" s="44" t="s">
        <v>361</v>
      </c>
      <c r="G106" s="44" t="s">
        <v>1019</v>
      </c>
      <c r="H106" s="44" t="s">
        <v>739</v>
      </c>
      <c r="I106" s="45" t="s">
        <v>95</v>
      </c>
      <c r="J106" s="46">
        <v>45072</v>
      </c>
      <c r="K106" s="46">
        <v>45072</v>
      </c>
      <c r="L106" s="47" t="str">
        <f>IF(Tabla15[[#This Row],[Fecha de Finalización]]&gt;0,"Cerrada","En Proceso")</f>
        <v>Cerrada</v>
      </c>
      <c r="M106" s="43">
        <f t="shared" si="2"/>
        <v>0</v>
      </c>
      <c r="N106" s="44" t="s">
        <v>362</v>
      </c>
      <c r="O106" s="43">
        <f>VLOOKUP(Tabla15[[#This Row],[N° 
Evento]],'Eventos de riesgos'!B:C,2,0)</f>
        <v>2023</v>
      </c>
      <c r="P106" s="43" t="str">
        <f>VLOOKUP(Tabla15[[#This Row],[N° 
Evento]],'Eventos de riesgos'!B:D,3,0)</f>
        <v>May</v>
      </c>
      <c r="Q106" s="48">
        <f>VLOOKUP(Tabla15[[#This Row],[N° 
Evento]],'Eventos de riesgos'!B:E,4,0)</f>
        <v>45072.448611111111</v>
      </c>
      <c r="R106" s="48">
        <f>VLOOKUP(Tabla15[[#This Row],[N° 
Evento]],'Eventos de riesgos'!B:F,5,0)</f>
        <v>45075.449305555558</v>
      </c>
      <c r="S106" s="48">
        <f>VLOOKUP(Tabla15[[#This Row],[N° 
Evento]],'Eventos de riesgos'!B:G,6,0)</f>
        <v>45072.449305555558</v>
      </c>
      <c r="T106" s="62" t="str">
        <f>VLOOKUP(Tabla15[[#This Row],[N° 
Evento]],'Eventos de riesgos'!B:H,7,0)</f>
        <v>Caso
El asociado RAUL EDUARDO CAÑAS DE LIMA manifestó inconformidad porque Febor aplica descuento de su cuenta de ahorros voluntarios para pago de un SOAT que él pagó el 2 de mayo en la caja del edificio anexo en efectivo. 
Este error se debe a falla de los procedimientos internos en los que está involucrada la intermediaria Yolanda Buitrago quien se encarga de la administración de seguros y el área de contabilidad de Febor quien crea y concilia estos productos.
Versión del área contable (Analista Contable)
Este caso se presentó en el mes de Mayo debido a que el Asociado Raul Eduardo Cañas de Lima, solicitó la expedición del Soat para la placa CCY 529 para pago por caja el 2 de Mayo y el mismo fue creado en la caja del Centro por la asesora Mary Pinzón y el señor realizó el pago ese mismo día, el 3 de Mayo yo lo cree nuevamente en vista de que Yolanda Buitrago Coordinadora de Seguros, me solicitó la creación en la planilla 230502 nuevamente, la cuota quedó creada el 26 de abril con vencimiento el 26 de mayo y el sistema le realizó descuento de Ahorros Voluntarios al Asociado a finales de Mayo cuando el convenio aparecía en mora, cuando se crean los convenios, el sistema valida únicamente entre los convenios activos de los asociados, las posibles llaves duplicadas o códigos alternos similares que para este caso en particular sería la placa, y el convenio que creó Mary Pinzón ya aparecía cancelado por el pago que se le aplicó y por esta razón el sistema no lanzó alerta de que ya existía un convenio con esa placa.
Consulte con Yolanda y me informó que efectivamente el señor había pagado el convenio y no me reportaron la incidencia para no incluirlo nuevamente, por ese motivo, se le realizó el reintegro al asociado a su cuenta de Ahorros Voluntarios.
Desde contabilidad, he manifestado a los asesores Jorge Lievano y Mary Pinzon, (que han sido quienes han creado convenios y no se ha informado a contabilidad) que los convenios se crean desde contabilidad por que en ocasiones anteriores se presentó el mismo caso con otros asociados que alcance a evidenciar antes de crear doble el convenio, de igual manera en el procedimiento de convenios está establecido que los ingresos, retiros, modificaciones o gestiones alusivas a los convenios se realizan desde contabilidad y en unos casos puntuales los realiza el analista operativo pero no los asesores
Tareas
1. Comunicación inmediata con la persona encargada de gestionar las pólizas para informarle del error. (Dir SAS) - Terminada, correo 14 julio 2023 (Reflexión sobre procesos y puntos de control (seguros / servicios no financieros)
2. Proponer la reformulación del procedimiento de servicios no financieros (Dir SAS - Jefe Operaciones) - Terminada, Correo Operaciones (6 julio 2023) - Procedimiento de Servicios no financieros Reenvió estos procedimientos a Mónica y a José Nelson ya que parte del procedimiento impacta en contabilidad, con el fin que puedan darle un vistazo y puedan dar sus observaciones.
3. Revisión de controles para evitar descuentos dobles de convenios en contabilidad -involucrar estas medidas en el procedimiento de servicios no financieros. Terminada,  (Contabilidad y Jefe Operaciones) Correo Re: Tareas pendientes en Eventos de Riesgo registrados a la fecha 2 agosto 2023</v>
      </c>
      <c r="U106" s="49">
        <f>VLOOKUP(Tabla15[[#This Row],[N° 
Evento]],'Eventos de riesgos'!B:I,8,0)</f>
        <v>0</v>
      </c>
      <c r="V106" s="49">
        <f>VLOOKUP(Tabla15[[#This Row],[N° 
Evento]],'Eventos de riesgos'!B:J,9,0)</f>
        <v>0</v>
      </c>
      <c r="W106" s="49">
        <f>VLOOKUP(Tabla15[[#This Row],[N° 
Evento]],'Eventos de riesgos'!B:K,10,0)</f>
        <v>0</v>
      </c>
      <c r="X106" s="44" t="str">
        <f>VLOOKUP(Tabla15[[#This Row],[N° 
Evento]],'Eventos de riesgos'!B:L,11,0)</f>
        <v>4 - Asociados o Clientes</v>
      </c>
      <c r="Y106" s="44" t="str">
        <f>VLOOKUP(Tabla15[[#This Row],[N° 
Evento]],'Eventos de riesgos'!B:M,12,0)</f>
        <v>43 - Productos o Servicios Defectuosos</v>
      </c>
      <c r="Z106" s="44" t="str">
        <f>VLOOKUP(Tabla15[[#This Row],[N° 
Evento]],'Eventos de riesgos'!B:N,13,0)</f>
        <v>431 - Defectos del Producto</v>
      </c>
      <c r="AA106" s="44" t="str">
        <f>+VLOOKUP(Tabla15[[#This Row],[N° 
Evento]],'Eventos de riesgos'!B:AE,23,0)</f>
        <v>Error en débitos automáticos</v>
      </c>
      <c r="AB106" s="43" t="str">
        <f>VLOOKUP(Tabla15[[#This Row],[N° 
Evento]],'Eventos de riesgos'!B:O,14,0)</f>
        <v>Ninguna</v>
      </c>
      <c r="AC106" s="48">
        <f>VLOOKUP(Tabla15[[#This Row],[N° 
Evento]],'Eventos de riesgos'!B:P,15,0)</f>
        <v>45077.523611111108</v>
      </c>
      <c r="AD106" s="43" t="str">
        <f>VLOOKUP(Tabla15[[#This Row],[N° 
Evento]],'Eventos de riesgos'!B:Q,16,0)</f>
        <v>Seguros (SOAT)</v>
      </c>
      <c r="AE106" s="43" t="str">
        <f>VLOOKUP(Tabla15[[#This Row],[N° 
Evento]],'Eventos de riesgos'!B:R,17,0)</f>
        <v>Atención en oficina (caja)</v>
      </c>
      <c r="AF106" s="45" t="str">
        <f>VLOOKUP(Tabla15[[#This Row],[N° 
Evento]],'Eventos de riesgos'!B:V,21,0)</f>
        <v>Aprobado</v>
      </c>
      <c r="AG106" s="44" t="str">
        <f>VLOOKUP(Tabla15[[#This Row],[N° 
Evento]],'Eventos de riesgos'!B:W,22,0)</f>
        <v>07/06/2023 12:44:12: Actualizar en productos Polizas
07/06/2023 13:37:57: Actualizado a productos SOAT</v>
      </c>
    </row>
    <row r="107" spans="3:33" ht="59" customHeight="1" x14ac:dyDescent="0.55000000000000004">
      <c r="C107" s="43" t="str">
        <f>+Tabla15[[#This Row],[N° 
Evento]]&amp;"-"&amp;Tabla15[[#This Row],[N° Tarea]]</f>
        <v>45-2</v>
      </c>
      <c r="D107" s="43">
        <v>45</v>
      </c>
      <c r="E107" s="43">
        <v>2</v>
      </c>
      <c r="F107" s="44" t="s">
        <v>363</v>
      </c>
      <c r="G107" s="44" t="s">
        <v>1019</v>
      </c>
      <c r="H107" s="44" t="s">
        <v>215</v>
      </c>
      <c r="I107" s="45" t="s">
        <v>91</v>
      </c>
      <c r="J107" s="46">
        <v>45084</v>
      </c>
      <c r="K107" s="46">
        <v>45113</v>
      </c>
      <c r="L107" s="47" t="str">
        <f>IF(Tabla15[[#This Row],[Fecha de Finalización]]&gt;0,"Cerrada","En Proceso")</f>
        <v>Cerrada</v>
      </c>
      <c r="M107" s="43">
        <f t="shared" si="2"/>
        <v>29</v>
      </c>
      <c r="N107" s="44" t="s">
        <v>364</v>
      </c>
      <c r="O107" s="43">
        <f>VLOOKUP(Tabla15[[#This Row],[N° 
Evento]],'Eventos de riesgos'!B:C,2,0)</f>
        <v>2023</v>
      </c>
      <c r="P107" s="43" t="str">
        <f>VLOOKUP(Tabla15[[#This Row],[N° 
Evento]],'Eventos de riesgos'!B:D,3,0)</f>
        <v>May</v>
      </c>
      <c r="Q107" s="48">
        <f>VLOOKUP(Tabla15[[#This Row],[N° 
Evento]],'Eventos de riesgos'!B:E,4,0)</f>
        <v>45072.448611111111</v>
      </c>
      <c r="R107" s="48">
        <f>VLOOKUP(Tabla15[[#This Row],[N° 
Evento]],'Eventos de riesgos'!B:F,5,0)</f>
        <v>45075.449305555558</v>
      </c>
      <c r="S107" s="48">
        <f>VLOOKUP(Tabla15[[#This Row],[N° 
Evento]],'Eventos de riesgos'!B:G,6,0)</f>
        <v>45072.449305555558</v>
      </c>
      <c r="T107" s="62" t="str">
        <f>VLOOKUP(Tabla15[[#This Row],[N° 
Evento]],'Eventos de riesgos'!B:H,7,0)</f>
        <v>Caso
El asociado RAUL EDUARDO CAÑAS DE LIMA manifestó inconformidad porque Febor aplica descuento de su cuenta de ahorros voluntarios para pago de un SOAT que él pagó el 2 de mayo en la caja del edificio anexo en efectivo. 
Este error se debe a falla de los procedimientos internos en los que está involucrada la intermediaria Yolanda Buitrago quien se encarga de la administración de seguros y el área de contabilidad de Febor quien crea y concilia estos productos.
Versión del área contable (Analista Contable)
Este caso se presentó en el mes de Mayo debido a que el Asociado Raul Eduardo Cañas de Lima, solicitó la expedición del Soat para la placa CCY 529 para pago por caja el 2 de Mayo y el mismo fue creado en la caja del Centro por la asesora Mary Pinzón y el señor realizó el pago ese mismo día, el 3 de Mayo yo lo cree nuevamente en vista de que Yolanda Buitrago Coordinadora de Seguros, me solicitó la creación en la planilla 230502 nuevamente, la cuota quedó creada el 26 de abril con vencimiento el 26 de mayo y el sistema le realizó descuento de Ahorros Voluntarios al Asociado a finales de Mayo cuando el convenio aparecía en mora, cuando se crean los convenios, el sistema valida únicamente entre los convenios activos de los asociados, las posibles llaves duplicadas o códigos alternos similares que para este caso en particular sería la placa, y el convenio que creó Mary Pinzón ya aparecía cancelado por el pago que se le aplicó y por esta razón el sistema no lanzó alerta de que ya existía un convenio con esa placa.
Consulte con Yolanda y me informó que efectivamente el señor había pagado el convenio y no me reportaron la incidencia para no incluirlo nuevamente, por ese motivo, se le realizó el reintegro al asociado a su cuenta de Ahorros Voluntarios.
Desde contabilidad, he manifestado a los asesores Jorge Lievano y Mary Pinzon, (que han sido quienes han creado convenios y no se ha informado a contabilidad) que los convenios se crean desde contabilidad por que en ocasiones anteriores se presentó el mismo caso con otros asociados que alcance a evidenciar antes de crear doble el convenio, de igual manera en el procedimiento de convenios está establecido que los ingresos, retiros, modificaciones o gestiones alusivas a los convenios se realizan desde contabilidad y en unos casos puntuales los realiza el analista operativo pero no los asesores
Tareas
1. Comunicación inmediata con la persona encargada de gestionar las pólizas para informarle del error. (Dir SAS) - Terminada, correo 14 julio 2023 (Reflexión sobre procesos y puntos de control (seguros / servicios no financieros)
2. Proponer la reformulación del procedimiento de servicios no financieros (Dir SAS - Jefe Operaciones) - Terminada, Correo Operaciones (6 julio 2023) - Procedimiento de Servicios no financieros Reenvió estos procedimientos a Mónica y a José Nelson ya que parte del procedimiento impacta en contabilidad, con el fin que puedan darle un vistazo y puedan dar sus observaciones.
3. Revisión de controles para evitar descuentos dobles de convenios en contabilidad -involucrar estas medidas en el procedimiento de servicios no financieros. Terminada,  (Contabilidad y Jefe Operaciones) Correo Re: Tareas pendientes en Eventos de Riesgo registrados a la fecha 2 agosto 2023</v>
      </c>
      <c r="U107" s="49">
        <f>VLOOKUP(Tabla15[[#This Row],[N° 
Evento]],'Eventos de riesgos'!B:I,8,0)</f>
        <v>0</v>
      </c>
      <c r="V107" s="49">
        <f>VLOOKUP(Tabla15[[#This Row],[N° 
Evento]],'Eventos de riesgos'!B:J,9,0)</f>
        <v>0</v>
      </c>
      <c r="W107" s="49">
        <f>VLOOKUP(Tabla15[[#This Row],[N° 
Evento]],'Eventos de riesgos'!B:K,10,0)</f>
        <v>0</v>
      </c>
      <c r="X107" s="44" t="str">
        <f>VLOOKUP(Tabla15[[#This Row],[N° 
Evento]],'Eventos de riesgos'!B:L,11,0)</f>
        <v>4 - Asociados o Clientes</v>
      </c>
      <c r="Y107" s="44" t="str">
        <f>VLOOKUP(Tabla15[[#This Row],[N° 
Evento]],'Eventos de riesgos'!B:M,12,0)</f>
        <v>43 - Productos o Servicios Defectuosos</v>
      </c>
      <c r="Z107" s="44" t="str">
        <f>VLOOKUP(Tabla15[[#This Row],[N° 
Evento]],'Eventos de riesgos'!B:N,13,0)</f>
        <v>431 - Defectos del Producto</v>
      </c>
      <c r="AA107" s="44" t="str">
        <f>+VLOOKUP(Tabla15[[#This Row],[N° 
Evento]],'Eventos de riesgos'!B:AE,23,0)</f>
        <v>Error en débitos automáticos</v>
      </c>
      <c r="AB107" s="43" t="str">
        <f>VLOOKUP(Tabla15[[#This Row],[N° 
Evento]],'Eventos de riesgos'!B:O,14,0)</f>
        <v>Ninguna</v>
      </c>
      <c r="AC107" s="48">
        <f>VLOOKUP(Tabla15[[#This Row],[N° 
Evento]],'Eventos de riesgos'!B:P,15,0)</f>
        <v>45077.523611111108</v>
      </c>
      <c r="AD107" s="43" t="str">
        <f>VLOOKUP(Tabla15[[#This Row],[N° 
Evento]],'Eventos de riesgos'!B:Q,16,0)</f>
        <v>Seguros (SOAT)</v>
      </c>
      <c r="AE107" s="43" t="str">
        <f>VLOOKUP(Tabla15[[#This Row],[N° 
Evento]],'Eventos de riesgos'!B:R,17,0)</f>
        <v>Atención en oficina (caja)</v>
      </c>
      <c r="AF107" s="45" t="str">
        <f>VLOOKUP(Tabla15[[#This Row],[N° 
Evento]],'Eventos de riesgos'!B:V,21,0)</f>
        <v>Aprobado</v>
      </c>
      <c r="AG107" s="44" t="str">
        <f>VLOOKUP(Tabla15[[#This Row],[N° 
Evento]],'Eventos de riesgos'!B:W,22,0)</f>
        <v>07/06/2023 12:44:12: Actualizar en productos Polizas
07/06/2023 13:37:57: Actualizado a productos SOAT</v>
      </c>
    </row>
    <row r="108" spans="3:33" ht="59" customHeight="1" x14ac:dyDescent="0.55000000000000004">
      <c r="C108" s="43" t="str">
        <f>+Tabla15[[#This Row],[N° 
Evento]]&amp;"-"&amp;Tabla15[[#This Row],[N° Tarea]]</f>
        <v>45-3</v>
      </c>
      <c r="D108" s="43">
        <v>45</v>
      </c>
      <c r="E108" s="43">
        <v>3</v>
      </c>
      <c r="F108" s="44" t="s">
        <v>365</v>
      </c>
      <c r="G108" s="44" t="s">
        <v>1019</v>
      </c>
      <c r="H108" s="44" t="s">
        <v>906</v>
      </c>
      <c r="I108" s="45" t="s">
        <v>326</v>
      </c>
      <c r="J108" s="46">
        <v>45084</v>
      </c>
      <c r="K108" s="46">
        <v>45140</v>
      </c>
      <c r="L108" s="47" t="str">
        <f>IF(Tabla15[[#This Row],[Fecha de Finalización]]&gt;0,"Cerrada","En Proceso")</f>
        <v>Cerrada</v>
      </c>
      <c r="M108" s="43">
        <f t="shared" si="2"/>
        <v>56</v>
      </c>
      <c r="N108" s="44" t="s">
        <v>399</v>
      </c>
      <c r="O108" s="43">
        <f>VLOOKUP(Tabla15[[#This Row],[N° 
Evento]],'Eventos de riesgos'!B:C,2,0)</f>
        <v>2023</v>
      </c>
      <c r="P108" s="43" t="str">
        <f>VLOOKUP(Tabla15[[#This Row],[N° 
Evento]],'Eventos de riesgos'!B:D,3,0)</f>
        <v>May</v>
      </c>
      <c r="Q108" s="48">
        <f>VLOOKUP(Tabla15[[#This Row],[N° 
Evento]],'Eventos de riesgos'!B:E,4,0)</f>
        <v>45072.448611111111</v>
      </c>
      <c r="R108" s="48">
        <f>VLOOKUP(Tabla15[[#This Row],[N° 
Evento]],'Eventos de riesgos'!B:F,5,0)</f>
        <v>45075.449305555558</v>
      </c>
      <c r="S108" s="48">
        <f>VLOOKUP(Tabla15[[#This Row],[N° 
Evento]],'Eventos de riesgos'!B:G,6,0)</f>
        <v>45072.449305555558</v>
      </c>
      <c r="T108" s="62" t="str">
        <f>VLOOKUP(Tabla15[[#This Row],[N° 
Evento]],'Eventos de riesgos'!B:H,7,0)</f>
        <v>Caso
El asociado RAUL EDUARDO CAÑAS DE LIMA manifestó inconformidad porque Febor aplica descuento de su cuenta de ahorros voluntarios para pago de un SOAT que él pagó el 2 de mayo en la caja del edificio anexo en efectivo. 
Este error se debe a falla de los procedimientos internos en los que está involucrada la intermediaria Yolanda Buitrago quien se encarga de la administración de seguros y el área de contabilidad de Febor quien crea y concilia estos productos.
Versión del área contable (Analista Contable)
Este caso se presentó en el mes de Mayo debido a que el Asociado Raul Eduardo Cañas de Lima, solicitó la expedición del Soat para la placa CCY 529 para pago por caja el 2 de Mayo y el mismo fue creado en la caja del Centro por la asesora Mary Pinzón y el señor realizó el pago ese mismo día, el 3 de Mayo yo lo cree nuevamente en vista de que Yolanda Buitrago Coordinadora de Seguros, me solicitó la creación en la planilla 230502 nuevamente, la cuota quedó creada el 26 de abril con vencimiento el 26 de mayo y el sistema le realizó descuento de Ahorros Voluntarios al Asociado a finales de Mayo cuando el convenio aparecía en mora, cuando se crean los convenios, el sistema valida únicamente entre los convenios activos de los asociados, las posibles llaves duplicadas o códigos alternos similares que para este caso en particular sería la placa, y el convenio que creó Mary Pinzón ya aparecía cancelado por el pago que se le aplicó y por esta razón el sistema no lanzó alerta de que ya existía un convenio con esa placa.
Consulte con Yolanda y me informó que efectivamente el señor había pagado el convenio y no me reportaron la incidencia para no incluirlo nuevamente, por ese motivo, se le realizó el reintegro al asociado a su cuenta de Ahorros Voluntarios.
Desde contabilidad, he manifestado a los asesores Jorge Lievano y Mary Pinzon, (que han sido quienes han creado convenios y no se ha informado a contabilidad) que los convenios se crean desde contabilidad por que en ocasiones anteriores se presentó el mismo caso con otros asociados que alcance a evidenciar antes de crear doble el convenio, de igual manera en el procedimiento de convenios está establecido que los ingresos, retiros, modificaciones o gestiones alusivas a los convenios se realizan desde contabilidad y en unos casos puntuales los realiza el analista operativo pero no los asesores
Tareas
1. Comunicación inmediata con la persona encargada de gestionar las pólizas para informarle del error. (Dir SAS) - Terminada, correo 14 julio 2023 (Reflexión sobre procesos y puntos de control (seguros / servicios no financieros)
2. Proponer la reformulación del procedimiento de servicios no financieros (Dir SAS - Jefe Operaciones) - Terminada, Correo Operaciones (6 julio 2023) - Procedimiento de Servicios no financieros Reenvió estos procedimientos a Mónica y a José Nelson ya que parte del procedimiento impacta en contabilidad, con el fin que puedan darle un vistazo y puedan dar sus observaciones.
3. Revisión de controles para evitar descuentos dobles de convenios en contabilidad -involucrar estas medidas en el procedimiento de servicios no financieros. Terminada,  (Contabilidad y Jefe Operaciones) Correo Re: Tareas pendientes en Eventos de Riesgo registrados a la fecha 2 agosto 2023</v>
      </c>
      <c r="U108" s="49">
        <f>VLOOKUP(Tabla15[[#This Row],[N° 
Evento]],'Eventos de riesgos'!B:I,8,0)</f>
        <v>0</v>
      </c>
      <c r="V108" s="49">
        <f>VLOOKUP(Tabla15[[#This Row],[N° 
Evento]],'Eventos de riesgos'!B:J,9,0)</f>
        <v>0</v>
      </c>
      <c r="W108" s="49">
        <f>VLOOKUP(Tabla15[[#This Row],[N° 
Evento]],'Eventos de riesgos'!B:K,10,0)</f>
        <v>0</v>
      </c>
      <c r="X108" s="44" t="str">
        <f>VLOOKUP(Tabla15[[#This Row],[N° 
Evento]],'Eventos de riesgos'!B:L,11,0)</f>
        <v>4 - Asociados o Clientes</v>
      </c>
      <c r="Y108" s="44" t="str">
        <f>VLOOKUP(Tabla15[[#This Row],[N° 
Evento]],'Eventos de riesgos'!B:M,12,0)</f>
        <v>43 - Productos o Servicios Defectuosos</v>
      </c>
      <c r="Z108" s="44" t="str">
        <f>VLOOKUP(Tabla15[[#This Row],[N° 
Evento]],'Eventos de riesgos'!B:N,13,0)</f>
        <v>431 - Defectos del Producto</v>
      </c>
      <c r="AA108" s="44" t="str">
        <f>+VLOOKUP(Tabla15[[#This Row],[N° 
Evento]],'Eventos de riesgos'!B:AE,23,0)</f>
        <v>Error en débitos automáticos</v>
      </c>
      <c r="AB108" s="43" t="str">
        <f>VLOOKUP(Tabla15[[#This Row],[N° 
Evento]],'Eventos de riesgos'!B:O,14,0)</f>
        <v>Ninguna</v>
      </c>
      <c r="AC108" s="48">
        <f>VLOOKUP(Tabla15[[#This Row],[N° 
Evento]],'Eventos de riesgos'!B:P,15,0)</f>
        <v>45077.523611111108</v>
      </c>
      <c r="AD108" s="43" t="str">
        <f>VLOOKUP(Tabla15[[#This Row],[N° 
Evento]],'Eventos de riesgos'!B:Q,16,0)</f>
        <v>Seguros (SOAT)</v>
      </c>
      <c r="AE108" s="43" t="str">
        <f>VLOOKUP(Tabla15[[#This Row],[N° 
Evento]],'Eventos de riesgos'!B:R,17,0)</f>
        <v>Atención en oficina (caja)</v>
      </c>
      <c r="AF108" s="45" t="str">
        <f>VLOOKUP(Tabla15[[#This Row],[N° 
Evento]],'Eventos de riesgos'!B:V,21,0)</f>
        <v>Aprobado</v>
      </c>
      <c r="AG108" s="44" t="str">
        <f>VLOOKUP(Tabla15[[#This Row],[N° 
Evento]],'Eventos de riesgos'!B:W,22,0)</f>
        <v>07/06/2023 12:44:12: Actualizar en productos Polizas
07/06/2023 13:37:57: Actualizado a productos SOAT</v>
      </c>
    </row>
    <row r="109" spans="3:33" ht="59" customHeight="1" x14ac:dyDescent="0.55000000000000004">
      <c r="C109" s="43" t="str">
        <f>+Tabla15[[#This Row],[N° 
Evento]]&amp;"-"&amp;Tabla15[[#This Row],[N° Tarea]]</f>
        <v>46-1</v>
      </c>
      <c r="D109" s="43">
        <v>46</v>
      </c>
      <c r="E109" s="43">
        <v>1</v>
      </c>
      <c r="F109" s="44" t="s">
        <v>366</v>
      </c>
      <c r="G109" s="44" t="s">
        <v>1020</v>
      </c>
      <c r="H109" s="44" t="s">
        <v>367</v>
      </c>
      <c r="I109" s="45" t="s">
        <v>368</v>
      </c>
      <c r="J109" s="46">
        <v>45117</v>
      </c>
      <c r="K109" s="46">
        <v>45117</v>
      </c>
      <c r="L109" s="47" t="str">
        <f>IF(Tabla15[[#This Row],[Fecha de Finalización]]&gt;0,"Cerrada","En Proceso")</f>
        <v>Cerrada</v>
      </c>
      <c r="M109" s="43">
        <f t="shared" si="2"/>
        <v>0</v>
      </c>
      <c r="N109" s="44" t="s">
        <v>830</v>
      </c>
      <c r="O109" s="43">
        <f>VLOOKUP(Tabla15[[#This Row],[N° 
Evento]],'Eventos de riesgos'!B:C,2,0)</f>
        <v>2023</v>
      </c>
      <c r="P109" s="43" t="str">
        <f>VLOOKUP(Tabla15[[#This Row],[N° 
Evento]],'Eventos de riesgos'!B:D,3,0)</f>
        <v>Jul</v>
      </c>
      <c r="Q109" s="48">
        <f>VLOOKUP(Tabla15[[#This Row],[N° 
Evento]],'Eventos de riesgos'!B:E,4,0)</f>
        <v>45108.513888888891</v>
      </c>
      <c r="R109" s="48">
        <f>VLOOKUP(Tabla15[[#This Row],[N° 
Evento]],'Eventos de riesgos'!B:F,5,0)</f>
        <v>45108.513888888891</v>
      </c>
      <c r="S109" s="48">
        <f>VLOOKUP(Tabla15[[#This Row],[N° 
Evento]],'Eventos de riesgos'!B:G,6,0)</f>
        <v>45108.513888888891</v>
      </c>
      <c r="T109" s="62" t="str">
        <f>VLOOKUP(Tabla15[[#This Row],[N° 
Evento]],'Eventos de riesgos'!B:H,7,0)</f>
        <v>Caso
Se efectuaron envíos de mensajes de texto inexactos a los asociados, con el propósito de brindar detalles sobre el estado de sus compromisos. El inconveniente radicó en que los mensajes fueron enviados a números de teléfono celular que no coincidían con los receptores previstos. El origen de este problema fue una deficiencia en el manejo de la base de datos de afiliados, que quedó incorrectamente configurada por la persona encargada de su actualización mensual. Varias áreas utilizan frecuentemente esta base de datos para llevar a cabo la comunicación con los asociados.
Conclusión en comité de gerencia 10 julio 2023
Es crucial evitar una completa dependencia de la persona que envía la base de datos de afiliados mensualmente. Todas las personas deben contar con la capacidad de familiarizarse con las bases de datos del sistema, ser capaces de descargarlas y utilizar la información para sus propias tareas de gestión.
Acciones
Se continuará enviando la base social de manera mensual. - Jefe de Control Interno y Calidad
Como medida de control se recomienda revisar aleatoriamente la información de correo y/o celular de  uno o dos asociados en el estado de cuenta antes de hacer el envío masivo, importante trasladar este mensaje al resto de los funcionarios. - Dir SAS - Jefe de Operaciones - Jefe Jurídica - Comunicaciones.
Se realizará una capacitación sobre la importancia en el manejo adecuado de la información y de las bases de datos de la Cooperativa. - Dir Riesgos</v>
      </c>
      <c r="U109" s="49">
        <f>VLOOKUP(Tabla15[[#This Row],[N° 
Evento]],'Eventos de riesgos'!B:I,8,0)</f>
        <v>0</v>
      </c>
      <c r="V109" s="49">
        <f>VLOOKUP(Tabla15[[#This Row],[N° 
Evento]],'Eventos de riesgos'!B:J,9,0)</f>
        <v>0</v>
      </c>
      <c r="W109" s="49">
        <f>VLOOKUP(Tabla15[[#This Row],[N° 
Evento]],'Eventos de riesgos'!B:K,10,0)</f>
        <v>0</v>
      </c>
      <c r="X109" s="44" t="str">
        <f>VLOOKUP(Tabla15[[#This Row],[N° 
Evento]],'Eventos de riesgos'!B:L,11,0)</f>
        <v>4 - Asociados o Clientes</v>
      </c>
      <c r="Y109" s="44" t="str">
        <f>VLOOKUP(Tabla15[[#This Row],[N° 
Evento]],'Eventos de riesgos'!B:M,12,0)</f>
        <v>41 - Adecuación, Divulgación de Información y Confianza</v>
      </c>
      <c r="Z109" s="44" t="str">
        <f>VLOOKUP(Tabla15[[#This Row],[N° 
Evento]],'Eventos de riesgos'!B:N,13,0)</f>
        <v>412 - Aspectos de Adecuación, Divulgación de la Información</v>
      </c>
      <c r="AA109" s="44" t="str">
        <f>+VLOOKUP(Tabla15[[#This Row],[N° 
Evento]],'Eventos de riesgos'!B:AE,23,0)</f>
        <v>Error mensajes masivos</v>
      </c>
      <c r="AB109" s="43" t="str">
        <f>VLOOKUP(Tabla15[[#This Row],[N° 
Evento]],'Eventos de riesgos'!B:O,14,0)</f>
        <v>Ninguna</v>
      </c>
      <c r="AC109" s="48">
        <f>VLOOKUP(Tabla15[[#This Row],[N° 
Evento]],'Eventos de riesgos'!B:P,15,0)</f>
        <v>45138.512499999997</v>
      </c>
      <c r="AD109" s="43" t="str">
        <f>VLOOKUP(Tabla15[[#This Row],[N° 
Evento]],'Eventos de riesgos'!B:Q,16,0)</f>
        <v>Ninguno</v>
      </c>
      <c r="AE109" s="43" t="str">
        <f>VLOOKUP(Tabla15[[#This Row],[N° 
Evento]],'Eventos de riesgos'!B:R,17,0)</f>
        <v>Mensajería de texto (SMS)</v>
      </c>
      <c r="AF109" s="45" t="str">
        <f>VLOOKUP(Tabla15[[#This Row],[N° 
Evento]],'Eventos de riesgos'!B:V,21,0)</f>
        <v>Aprobado</v>
      </c>
      <c r="AG109" s="44" t="str">
        <f>VLOOKUP(Tabla15[[#This Row],[N° 
Evento]],'Eventos de riesgos'!B:W,22,0)</f>
        <v>08/08/2023 13:29:34: Aprobación del caso
08/08/2023 13:29:42: .
08/08/2023 15:19:28: Actualización de acciones</v>
      </c>
    </row>
    <row r="110" spans="3:33" ht="59" customHeight="1" x14ac:dyDescent="0.55000000000000004">
      <c r="C110" s="43" t="str">
        <f>+Tabla15[[#This Row],[N° 
Evento]]&amp;"-"&amp;Tabla15[[#This Row],[N° Tarea]]</f>
        <v>46-2</v>
      </c>
      <c r="D110" s="43">
        <v>46</v>
      </c>
      <c r="E110" s="43">
        <v>2</v>
      </c>
      <c r="F110" s="44" t="s">
        <v>831</v>
      </c>
      <c r="G110" s="44" t="s">
        <v>1020</v>
      </c>
      <c r="H110" s="44" t="s">
        <v>367</v>
      </c>
      <c r="I110" s="45" t="s">
        <v>368</v>
      </c>
      <c r="J110" s="46">
        <v>45117</v>
      </c>
      <c r="K110" s="46">
        <v>45117</v>
      </c>
      <c r="L110" s="47" t="str">
        <f>IF(Tabla15[[#This Row],[Fecha de Finalización]]&gt;0,"Cerrada","En Proceso")</f>
        <v>Cerrada</v>
      </c>
      <c r="M110" s="43">
        <f t="shared" si="2"/>
        <v>0</v>
      </c>
      <c r="N110" s="44" t="s">
        <v>830</v>
      </c>
      <c r="O110" s="43">
        <f>VLOOKUP(Tabla15[[#This Row],[N° 
Evento]],'Eventos de riesgos'!B:C,2,0)</f>
        <v>2023</v>
      </c>
      <c r="P110" s="43" t="str">
        <f>VLOOKUP(Tabla15[[#This Row],[N° 
Evento]],'Eventos de riesgos'!B:D,3,0)</f>
        <v>Jul</v>
      </c>
      <c r="Q110" s="48">
        <f>VLOOKUP(Tabla15[[#This Row],[N° 
Evento]],'Eventos de riesgos'!B:E,4,0)</f>
        <v>45108.513888888891</v>
      </c>
      <c r="R110" s="48">
        <f>VLOOKUP(Tabla15[[#This Row],[N° 
Evento]],'Eventos de riesgos'!B:F,5,0)</f>
        <v>45108.513888888891</v>
      </c>
      <c r="S110" s="48">
        <f>VLOOKUP(Tabla15[[#This Row],[N° 
Evento]],'Eventos de riesgos'!B:G,6,0)</f>
        <v>45108.513888888891</v>
      </c>
      <c r="T110" s="62" t="str">
        <f>VLOOKUP(Tabla15[[#This Row],[N° 
Evento]],'Eventos de riesgos'!B:H,7,0)</f>
        <v>Caso
Se efectuaron envíos de mensajes de texto inexactos a los asociados, con el propósito de brindar detalles sobre el estado de sus compromisos. El inconveniente radicó en que los mensajes fueron enviados a números de teléfono celular que no coincidían con los receptores previstos. El origen de este problema fue una deficiencia en el manejo de la base de datos de afiliados, que quedó incorrectamente configurada por la persona encargada de su actualización mensual. Varias áreas utilizan frecuentemente esta base de datos para llevar a cabo la comunicación con los asociados.
Conclusión en comité de gerencia 10 julio 2023
Es crucial evitar una completa dependencia de la persona que envía la base de datos de afiliados mensualmente. Todas las personas deben contar con la capacidad de familiarizarse con las bases de datos del sistema, ser capaces de descargarlas y utilizar la información para sus propias tareas de gestión.
Acciones
Se continuará enviando la base social de manera mensual. - Jefe de Control Interno y Calidad
Como medida de control se recomienda revisar aleatoriamente la información de correo y/o celular de  uno o dos asociados en el estado de cuenta antes de hacer el envío masivo, importante trasladar este mensaje al resto de los funcionarios. - Dir SAS - Jefe de Operaciones - Jefe Jurídica - Comunicaciones.
Se realizará una capacitación sobre la importancia en el manejo adecuado de la información y de las bases de datos de la Cooperativa. - Dir Riesgos</v>
      </c>
      <c r="U110" s="49">
        <f>VLOOKUP(Tabla15[[#This Row],[N° 
Evento]],'Eventos de riesgos'!B:I,8,0)</f>
        <v>0</v>
      </c>
      <c r="V110" s="49">
        <f>VLOOKUP(Tabla15[[#This Row],[N° 
Evento]],'Eventos de riesgos'!B:J,9,0)</f>
        <v>0</v>
      </c>
      <c r="W110" s="49">
        <f>VLOOKUP(Tabla15[[#This Row],[N° 
Evento]],'Eventos de riesgos'!B:K,10,0)</f>
        <v>0</v>
      </c>
      <c r="X110" s="44" t="str">
        <f>VLOOKUP(Tabla15[[#This Row],[N° 
Evento]],'Eventos de riesgos'!B:L,11,0)</f>
        <v>4 - Asociados o Clientes</v>
      </c>
      <c r="Y110" s="44" t="str">
        <f>VLOOKUP(Tabla15[[#This Row],[N° 
Evento]],'Eventos de riesgos'!B:M,12,0)</f>
        <v>41 - Adecuación, Divulgación de Información y Confianza</v>
      </c>
      <c r="Z110" s="44" t="str">
        <f>VLOOKUP(Tabla15[[#This Row],[N° 
Evento]],'Eventos de riesgos'!B:N,13,0)</f>
        <v>412 - Aspectos de Adecuación, Divulgación de la Información</v>
      </c>
      <c r="AA110" s="44" t="str">
        <f>+VLOOKUP(Tabla15[[#This Row],[N° 
Evento]],'Eventos de riesgos'!B:AE,23,0)</f>
        <v>Error mensajes masivos</v>
      </c>
      <c r="AB110" s="43" t="str">
        <f>VLOOKUP(Tabla15[[#This Row],[N° 
Evento]],'Eventos de riesgos'!B:O,14,0)</f>
        <v>Ninguna</v>
      </c>
      <c r="AC110" s="48">
        <f>VLOOKUP(Tabla15[[#This Row],[N° 
Evento]],'Eventos de riesgos'!B:P,15,0)</f>
        <v>45138.512499999997</v>
      </c>
      <c r="AD110" s="43" t="str">
        <f>VLOOKUP(Tabla15[[#This Row],[N° 
Evento]],'Eventos de riesgos'!B:Q,16,0)</f>
        <v>Ninguno</v>
      </c>
      <c r="AE110" s="43" t="str">
        <f>VLOOKUP(Tabla15[[#This Row],[N° 
Evento]],'Eventos de riesgos'!B:R,17,0)</f>
        <v>Mensajería de texto (SMS)</v>
      </c>
      <c r="AF110" s="45" t="str">
        <f>VLOOKUP(Tabla15[[#This Row],[N° 
Evento]],'Eventos de riesgos'!B:V,21,0)</f>
        <v>Aprobado</v>
      </c>
      <c r="AG110" s="44" t="str">
        <f>VLOOKUP(Tabla15[[#This Row],[N° 
Evento]],'Eventos de riesgos'!B:W,22,0)</f>
        <v>08/08/2023 13:29:34: Aprobación del caso
08/08/2023 13:29:42: .
08/08/2023 15:19:28: Actualización de acciones</v>
      </c>
    </row>
    <row r="111" spans="3:33" ht="59" customHeight="1" x14ac:dyDescent="0.55000000000000004">
      <c r="C111" s="43" t="str">
        <f>+Tabla15[[#This Row],[N° 
Evento]]&amp;"-"&amp;Tabla15[[#This Row],[N° Tarea]]</f>
        <v>47-1</v>
      </c>
      <c r="D111" s="43">
        <v>47</v>
      </c>
      <c r="E111" s="43">
        <v>1</v>
      </c>
      <c r="F111" s="44" t="s">
        <v>369</v>
      </c>
      <c r="G111" s="44" t="s">
        <v>1019</v>
      </c>
      <c r="H111" s="44" t="s">
        <v>750</v>
      </c>
      <c r="I111" s="45" t="s">
        <v>370</v>
      </c>
      <c r="J111" s="46">
        <v>45156</v>
      </c>
      <c r="K111" s="46">
        <v>45156</v>
      </c>
      <c r="L111" s="47" t="str">
        <f>IF(Tabla15[[#This Row],[Fecha de Finalización]]&gt;0,"Cerrada","En Proceso")</f>
        <v>Cerrada</v>
      </c>
      <c r="M111" s="43">
        <f t="shared" si="2"/>
        <v>0</v>
      </c>
      <c r="N111" s="44" t="s">
        <v>832</v>
      </c>
      <c r="O111" s="43">
        <f>VLOOKUP(Tabla15[[#This Row],[N° 
Evento]],'Eventos de riesgos'!B:C,2,0)</f>
        <v>2023</v>
      </c>
      <c r="P111" s="43" t="str">
        <f>VLOOKUP(Tabla15[[#This Row],[N° 
Evento]],'Eventos de riesgos'!B:D,3,0)</f>
        <v>Ago</v>
      </c>
      <c r="Q111" s="48">
        <f>VLOOKUP(Tabla15[[#This Row],[N° 
Evento]],'Eventos de riesgos'!B:E,4,0)</f>
        <v>45156.676388888889</v>
      </c>
      <c r="R111" s="48">
        <f>VLOOKUP(Tabla15[[#This Row],[N° 
Evento]],'Eventos de riesgos'!B:F,5,0)</f>
        <v>45156.676388888889</v>
      </c>
      <c r="S111" s="48">
        <f>VLOOKUP(Tabla15[[#This Row],[N° 
Evento]],'Eventos de riesgos'!B:G,6,0)</f>
        <v>45156.676388888889</v>
      </c>
      <c r="T111" s="62" t="str">
        <f>VLOOKUP(Tabla15[[#This Row],[N° 
Evento]],'Eventos de riesgos'!B:H,7,0)</f>
        <v>Caso
El funcionario Andrés Forero, jefe jurídico de Febor fue victima de atraco en el barrio Hayuelos de Bogotá cuando salía de su residencia para tomar el taxi para la oficina.  Varios delincuentes lo asaltaron y le robaron la maleta en la que tenia guardado el portátil de uso laboral.
Acciones
Disponer otro equipo para el funcionario con los accesos a los sistemas y el respaldo de backup para que pueda continuar con su labores - Dirección TI.
Tramitar con la aseguradora la cobertura de la póliza para el hurto de portátiles - Jefe jurídico</v>
      </c>
      <c r="U111" s="49">
        <f>VLOOKUP(Tabla15[[#This Row],[N° 
Evento]],'Eventos de riesgos'!B:I,8,0)</f>
        <v>4000000</v>
      </c>
      <c r="V111" s="49">
        <f>VLOOKUP(Tabla15[[#This Row],[N° 
Evento]],'Eventos de riesgos'!B:J,9,0)</f>
        <v>2320000</v>
      </c>
      <c r="W111" s="49">
        <f>VLOOKUP(Tabla15[[#This Row],[N° 
Evento]],'Eventos de riesgos'!B:K,10,0)</f>
        <v>0</v>
      </c>
      <c r="X111" s="44" t="str">
        <f>VLOOKUP(Tabla15[[#This Row],[N° 
Evento]],'Eventos de riesgos'!B:L,11,0)</f>
        <v>5 - Daños a Activos Fisicos</v>
      </c>
      <c r="Y111" s="44" t="str">
        <f>VLOOKUP(Tabla15[[#This Row],[N° 
Evento]],'Eventos de riesgos'!B:M,12,0)</f>
        <v>51 - Desastres y Otros Acontecimientos</v>
      </c>
      <c r="Z111" s="44" t="str">
        <f>VLOOKUP(Tabla15[[#This Row],[N° 
Evento]],'Eventos de riesgos'!B:N,13,0)</f>
        <v>512 - Pérdida por Causas Externas: Vandalismo, Terrorismo, Etc.</v>
      </c>
      <c r="AA111" s="44" t="str">
        <f>+VLOOKUP(Tabla15[[#This Row],[N° 
Evento]],'Eventos de riesgos'!B:AE,23,0)</f>
        <v>Robo de equipo de computo</v>
      </c>
      <c r="AB111" s="43" t="str">
        <f>VLOOKUP(Tabla15[[#This Row],[N° 
Evento]],'Eventos de riesgos'!B:O,14,0)</f>
        <v>Ninguna</v>
      </c>
      <c r="AC111" s="48">
        <f>VLOOKUP(Tabla15[[#This Row],[N° 
Evento]],'Eventos de riesgos'!B:P,15,0)</f>
        <v>45169.684027777781</v>
      </c>
      <c r="AD111" s="43" t="str">
        <f>VLOOKUP(Tabla15[[#This Row],[N° 
Evento]],'Eventos de riesgos'!B:Q,16,0)</f>
        <v>Ninguno</v>
      </c>
      <c r="AE111" s="43" t="str">
        <f>VLOOKUP(Tabla15[[#This Row],[N° 
Evento]],'Eventos de riesgos'!B:R,17,0)</f>
        <v>Ninguno</v>
      </c>
      <c r="AF111" s="45" t="str">
        <f>VLOOKUP(Tabla15[[#This Row],[N° 
Evento]],'Eventos de riesgos'!B:V,21,0)</f>
        <v>Aprobado</v>
      </c>
      <c r="AG111" s="44" t="str">
        <f>VLOOKUP(Tabla15[[#This Row],[N° 
Evento]],'Eventos de riesgos'!B:W,22,0)</f>
        <v>19/08/2023 16:26:35: Costos aproximados (falta validar valor comercial y cobertura de la aseguradora)</v>
      </c>
    </row>
    <row r="112" spans="3:33" ht="59" customHeight="1" x14ac:dyDescent="0.55000000000000004">
      <c r="C112" s="43" t="str">
        <f>+Tabla15[[#This Row],[N° 
Evento]]&amp;"-"&amp;Tabla15[[#This Row],[N° Tarea]]</f>
        <v>47-2</v>
      </c>
      <c r="D112" s="43">
        <v>47</v>
      </c>
      <c r="E112" s="43">
        <v>2</v>
      </c>
      <c r="F112" s="44" t="s">
        <v>371</v>
      </c>
      <c r="G112" s="44" t="s">
        <v>1019</v>
      </c>
      <c r="H112" s="44" t="s">
        <v>233</v>
      </c>
      <c r="I112" s="45" t="s">
        <v>240</v>
      </c>
      <c r="J112" s="46">
        <v>45156</v>
      </c>
      <c r="K112" s="46">
        <v>45253</v>
      </c>
      <c r="L112" s="47" t="str">
        <f>IF(Tabla15[[#This Row],[Fecha de Finalización]]&gt;0,"Cerrada","En Proceso")</f>
        <v>Cerrada</v>
      </c>
      <c r="M112" s="43">
        <f t="shared" si="2"/>
        <v>97</v>
      </c>
      <c r="N112" s="44" t="s">
        <v>833</v>
      </c>
      <c r="O112" s="43">
        <f>VLOOKUP(Tabla15[[#This Row],[N° 
Evento]],'Eventos de riesgos'!B:C,2,0)</f>
        <v>2023</v>
      </c>
      <c r="P112" s="43" t="str">
        <f>VLOOKUP(Tabla15[[#This Row],[N° 
Evento]],'Eventos de riesgos'!B:D,3,0)</f>
        <v>Ago</v>
      </c>
      <c r="Q112" s="48">
        <f>VLOOKUP(Tabla15[[#This Row],[N° 
Evento]],'Eventos de riesgos'!B:E,4,0)</f>
        <v>45156.676388888889</v>
      </c>
      <c r="R112" s="48">
        <f>VLOOKUP(Tabla15[[#This Row],[N° 
Evento]],'Eventos de riesgos'!B:F,5,0)</f>
        <v>45156.676388888889</v>
      </c>
      <c r="S112" s="48">
        <f>VLOOKUP(Tabla15[[#This Row],[N° 
Evento]],'Eventos de riesgos'!B:G,6,0)</f>
        <v>45156.676388888889</v>
      </c>
      <c r="T112" s="62" t="str">
        <f>VLOOKUP(Tabla15[[#This Row],[N° 
Evento]],'Eventos de riesgos'!B:H,7,0)</f>
        <v>Caso
El funcionario Andrés Forero, jefe jurídico de Febor fue victima de atraco en el barrio Hayuelos de Bogotá cuando salía de su residencia para tomar el taxi para la oficina.  Varios delincuentes lo asaltaron y le robaron la maleta en la que tenia guardado el portátil de uso laboral.
Acciones
Disponer otro equipo para el funcionario con los accesos a los sistemas y el respaldo de backup para que pueda continuar con su labores - Dirección TI.
Tramitar con la aseguradora la cobertura de la póliza para el hurto de portátiles - Jefe jurídico</v>
      </c>
      <c r="U112" s="49">
        <f>VLOOKUP(Tabla15[[#This Row],[N° 
Evento]],'Eventos de riesgos'!B:I,8,0)</f>
        <v>4000000</v>
      </c>
      <c r="V112" s="49">
        <f>VLOOKUP(Tabla15[[#This Row],[N° 
Evento]],'Eventos de riesgos'!B:J,9,0)</f>
        <v>2320000</v>
      </c>
      <c r="W112" s="49">
        <f>VLOOKUP(Tabla15[[#This Row],[N° 
Evento]],'Eventos de riesgos'!B:K,10,0)</f>
        <v>0</v>
      </c>
      <c r="X112" s="44" t="str">
        <f>VLOOKUP(Tabla15[[#This Row],[N° 
Evento]],'Eventos de riesgos'!B:L,11,0)</f>
        <v>5 - Daños a Activos Fisicos</v>
      </c>
      <c r="Y112" s="44" t="str">
        <f>VLOOKUP(Tabla15[[#This Row],[N° 
Evento]],'Eventos de riesgos'!B:M,12,0)</f>
        <v>51 - Desastres y Otros Acontecimientos</v>
      </c>
      <c r="Z112" s="44" t="str">
        <f>VLOOKUP(Tabla15[[#This Row],[N° 
Evento]],'Eventos de riesgos'!B:N,13,0)</f>
        <v>512 - Pérdida por Causas Externas: Vandalismo, Terrorismo, Etc.</v>
      </c>
      <c r="AA112" s="44" t="str">
        <f>+VLOOKUP(Tabla15[[#This Row],[N° 
Evento]],'Eventos de riesgos'!B:AE,23,0)</f>
        <v>Robo de equipo de computo</v>
      </c>
      <c r="AB112" s="43" t="str">
        <f>VLOOKUP(Tabla15[[#This Row],[N° 
Evento]],'Eventos de riesgos'!B:O,14,0)</f>
        <v>Ninguna</v>
      </c>
      <c r="AC112" s="48">
        <f>VLOOKUP(Tabla15[[#This Row],[N° 
Evento]],'Eventos de riesgos'!B:P,15,0)</f>
        <v>45169.684027777781</v>
      </c>
      <c r="AD112" s="43" t="str">
        <f>VLOOKUP(Tabla15[[#This Row],[N° 
Evento]],'Eventos de riesgos'!B:Q,16,0)</f>
        <v>Ninguno</v>
      </c>
      <c r="AE112" s="43" t="str">
        <f>VLOOKUP(Tabla15[[#This Row],[N° 
Evento]],'Eventos de riesgos'!B:R,17,0)</f>
        <v>Ninguno</v>
      </c>
      <c r="AF112" s="45" t="str">
        <f>VLOOKUP(Tabla15[[#This Row],[N° 
Evento]],'Eventos de riesgos'!B:V,21,0)</f>
        <v>Aprobado</v>
      </c>
      <c r="AG112" s="44" t="str">
        <f>VLOOKUP(Tabla15[[#This Row],[N° 
Evento]],'Eventos de riesgos'!B:W,22,0)</f>
        <v>19/08/2023 16:26:35: Costos aproximados (falta validar valor comercial y cobertura de la aseguradora)</v>
      </c>
    </row>
    <row r="113" spans="3:33" ht="59" customHeight="1" x14ac:dyDescent="0.55000000000000004">
      <c r="C113" s="43" t="str">
        <f>+Tabla15[[#This Row],[N° 
Evento]]&amp;"-"&amp;Tabla15[[#This Row],[N° Tarea]]</f>
        <v>48-1</v>
      </c>
      <c r="D113" s="43">
        <v>48</v>
      </c>
      <c r="E113" s="43">
        <v>1</v>
      </c>
      <c r="F113" s="44" t="s">
        <v>834</v>
      </c>
      <c r="G113" s="44" t="s">
        <v>1019</v>
      </c>
      <c r="H113" s="44" t="s">
        <v>215</v>
      </c>
      <c r="I113" s="45" t="s">
        <v>91</v>
      </c>
      <c r="J113" s="46">
        <v>45157</v>
      </c>
      <c r="K113" s="46">
        <v>45184</v>
      </c>
      <c r="L113" s="47" t="str">
        <f>IF(Tabla15[[#This Row],[Fecha de Finalización]]&gt;0,"Cerrada","En Proceso")</f>
        <v>Cerrada</v>
      </c>
      <c r="M113" s="43">
        <f t="shared" si="2"/>
        <v>27</v>
      </c>
      <c r="N113" s="44" t="s">
        <v>372</v>
      </c>
      <c r="O113" s="43">
        <f>VLOOKUP(Tabla15[[#This Row],[N° 
Evento]],'Eventos de riesgos'!B:C,2,0)</f>
        <v>2023</v>
      </c>
      <c r="P113" s="43" t="str">
        <f>VLOOKUP(Tabla15[[#This Row],[N° 
Evento]],'Eventos de riesgos'!B:D,3,0)</f>
        <v>Ago</v>
      </c>
      <c r="Q113" s="48">
        <f>VLOOKUP(Tabla15[[#This Row],[N° 
Evento]],'Eventos de riesgos'!B:E,4,0)</f>
        <v>45157.76458333333</v>
      </c>
      <c r="R113" s="48">
        <f>VLOOKUP(Tabla15[[#This Row],[N° 
Evento]],'Eventos de riesgos'!B:F,5,0)</f>
        <v>45161.76458333333</v>
      </c>
      <c r="S113" s="48">
        <f>VLOOKUP(Tabla15[[#This Row],[N° 
Evento]],'Eventos de riesgos'!B:G,6,0)</f>
        <v>45161.76458333333</v>
      </c>
      <c r="T113" s="62" t="str">
        <f>VLOOKUP(Tabla15[[#This Row],[N° 
Evento]],'Eventos de riesgos'!B:H,7,0)</f>
        <v>Caso
El 19 de agosto de 2023 se realizó una transferencia de mi cuenta de ahorros voluntarios por $1.470.000 a una cuenta del Banco Caja Social, la cual aparece a mi nombre, no obstante yo no he abierto cuenta en dicho Banco y por consiguiente no la tengo inscrita en Febor para realizar transacciones. De hecho, en Banco Caja Social me indicaron que esta cuenta fue abierta el 15 de agosto de 20223 y no cumple con los requisitos de seguridad que ellos exigen, por tanto se trata de una cuenta fraudulenta y no se puede hacer ningún movimiento. Quisiera que se investigue quien de Febor autorizó la transferencia y la razón por la que no fui contactado para validar la transacción, así como sucedió ayer que, en horas de la tarde, me contactó Andrea Caicedo de la Sección de Ahorros para validar una transferencia por $20.000 a Daviplata a nombre de Adriana Martinez, persona que no conozco y así lo informé mediante correo a dicha Sección. Por lo anterior solicito se investiguen dichas situaciones y se realice la devolución del dinero a mi cuenta de ahorros voluntarios, puesto que en Banco Caja Social me indicaron que Febor, entidad que hizo el traslado de recursos, debe responderme si yo no he autorizado ni tengo inscrita dicha cuenta para realizar transacciones en Febor. Ustedes podrán constatar que la única cuenta que tengo inscrita en Febor para realizar transacciones es una cuenta en Bancolombia y si revisan el historial de mi cuenta de ahorros voluntarios nunca he realizado transacciones por la banca digital. Siempre las he realizado directamente en las oficinas. Veo con preocupación que se está vulnerando la seguridad de la Cooperativa y tal vez por no cumplir los protocolos pueda haber muchos casos como el mio. Agradezco una pronta respuesta y solución a mi reclamo.
Afirmaciones Jefe de Operaciones 
Ayer Andrea Caycedo se comunico con un asociado para confirmar una transferencia a un tercero de $20.000. En el momento que el asociado informo que no era el quien estaba realizando la operación, se bloqueo el ingreso a Coop digital.
Estamos esperando si la transferencia que iba a una cuenta del asociado se devuelve ya que el asegura que no tiene cuentas en Caja Social. Hoy hemos hecho la consulta varias veces pero aun aparece generada no sale ni devuelta ni confirmada
El tema es que es por que suplantaran identidad en los bancos y creen cuentas a nombre del asociado es la única para que esa transferencia pase como confirmada ya que el Banco hace match entre numero de cédula, tipo de cuenta y numero de cuenta.
Según veo en la transferencia dice APP, lo voy a solicitar a Wog, pues el asociado informa que ha recibido mensajes con clave para actualizar datos, pero que ha hecho caso omiso debido a que él no está haciendo la operación.
En Wog no se ha realizado cambio de datos personales, el  numero de celular que está en el sistema es correcto y fue donde nos comunicamos y no ha tenido cambio por Coop digital.
Acciones
Hay que formalizar la situación. Consignamos en la cuenta del asociado y debe ser Caja social quien informe por qué abrió una cuenta a nombre del asociado.(área jurídica - Operaciones)
Hay que poner queja en SFC y denuncia del asociado ya que la suplantación fue en el Banco Caja Social y no en Febor. (área jurídica)
Responder la PQR 1698 del asociado informando las medidas de control de la Cooperativa. (Servicoi al Asociado - Operaciones)
Investigar ingresos desde la App y Coop Digital del asociado durante el año 2023, último cambio de IP o registro de equipos y celulares del asociado con el fin de validar la presunta suplantación.(área TI)</v>
      </c>
      <c r="U113" s="49">
        <f>VLOOKUP(Tabla15[[#This Row],[N° 
Evento]],'Eventos de riesgos'!B:I,8,0)</f>
        <v>0</v>
      </c>
      <c r="V113" s="49">
        <f>VLOOKUP(Tabla15[[#This Row],[N° 
Evento]],'Eventos de riesgos'!B:J,9,0)</f>
        <v>0</v>
      </c>
      <c r="W113" s="49">
        <f>VLOOKUP(Tabla15[[#This Row],[N° 
Evento]],'Eventos de riesgos'!B:K,10,0)</f>
        <v>0</v>
      </c>
      <c r="X113" s="44" t="str">
        <f>VLOOKUP(Tabla15[[#This Row],[N° 
Evento]],'Eventos de riesgos'!B:L,11,0)</f>
        <v>2 - Fraude Externo</v>
      </c>
      <c r="Y113" s="44" t="str">
        <f>VLOOKUP(Tabla15[[#This Row],[N° 
Evento]],'Eventos de riesgos'!B:M,12,0)</f>
        <v>22 - Hurto y Fraude</v>
      </c>
      <c r="Z113" s="44" t="str">
        <f>VLOOKUP(Tabla15[[#This Row],[N° 
Evento]],'Eventos de riesgos'!B:N,13,0)</f>
        <v>221 - Robo o Hurto</v>
      </c>
      <c r="AA113" s="44" t="str">
        <f>+VLOOKUP(Tabla15[[#This Row],[N° 
Evento]],'Eventos de riesgos'!B:AE,23,0)</f>
        <v>Suplantacion de Identidad y robo a asociados</v>
      </c>
      <c r="AB113" s="43" t="str">
        <f>VLOOKUP(Tabla15[[#This Row],[N° 
Evento]],'Eventos de riesgos'!B:O,14,0)</f>
        <v>Ninguna</v>
      </c>
      <c r="AC113" s="48">
        <f>VLOOKUP(Tabla15[[#This Row],[N° 
Evento]],'Eventos de riesgos'!B:P,15,0)</f>
        <v>45169.765277777777</v>
      </c>
      <c r="AD113" s="43" t="str">
        <f>VLOOKUP(Tabla15[[#This Row],[N° 
Evento]],'Eventos de riesgos'!B:Q,16,0)</f>
        <v>Ahorros voluntarios</v>
      </c>
      <c r="AE113" s="43" t="str">
        <f>VLOOKUP(Tabla15[[#This Row],[N° 
Evento]],'Eventos de riesgos'!B:R,17,0)</f>
        <v>Cooperativa Digital</v>
      </c>
      <c r="AF113" s="45" t="str">
        <f>VLOOKUP(Tabla15[[#This Row],[N° 
Evento]],'Eventos de riesgos'!B:V,21,0)</f>
        <v>Aprobado</v>
      </c>
      <c r="AG113" s="44" t="str">
        <f>VLOOKUP(Tabla15[[#This Row],[N° 
Evento]],'Eventos de riesgos'!B:W,22,0)</f>
        <v>23/08/2023 18:23:41: Primera información del caso</v>
      </c>
    </row>
    <row r="114" spans="3:33" ht="59" customHeight="1" x14ac:dyDescent="0.55000000000000004">
      <c r="C114" s="43" t="str">
        <f>+Tabla15[[#This Row],[N° 
Evento]]&amp;"-"&amp;Tabla15[[#This Row],[N° Tarea]]</f>
        <v>48-2</v>
      </c>
      <c r="D114" s="43">
        <v>48</v>
      </c>
      <c r="E114" s="43">
        <v>2</v>
      </c>
      <c r="F114" s="44" t="s">
        <v>373</v>
      </c>
      <c r="G114" s="44" t="s">
        <v>1019</v>
      </c>
      <c r="H114" s="44" t="s">
        <v>233</v>
      </c>
      <c r="I114" s="45" t="s">
        <v>240</v>
      </c>
      <c r="J114" s="46">
        <v>45157</v>
      </c>
      <c r="K114" s="46">
        <v>45183</v>
      </c>
      <c r="L114" s="47" t="str">
        <f>IF(Tabla15[[#This Row],[Fecha de Finalización]]&gt;0,"Cerrada","En Proceso")</f>
        <v>Cerrada</v>
      </c>
      <c r="M114" s="43">
        <f t="shared" si="2"/>
        <v>26</v>
      </c>
      <c r="N114" s="44" t="s">
        <v>374</v>
      </c>
      <c r="O114" s="43">
        <f>VLOOKUP(Tabla15[[#This Row],[N° 
Evento]],'Eventos de riesgos'!B:C,2,0)</f>
        <v>2023</v>
      </c>
      <c r="P114" s="43" t="str">
        <f>VLOOKUP(Tabla15[[#This Row],[N° 
Evento]],'Eventos de riesgos'!B:D,3,0)</f>
        <v>Ago</v>
      </c>
      <c r="Q114" s="48">
        <f>VLOOKUP(Tabla15[[#This Row],[N° 
Evento]],'Eventos de riesgos'!B:E,4,0)</f>
        <v>45157.76458333333</v>
      </c>
      <c r="R114" s="48">
        <f>VLOOKUP(Tabla15[[#This Row],[N° 
Evento]],'Eventos de riesgos'!B:F,5,0)</f>
        <v>45161.76458333333</v>
      </c>
      <c r="S114" s="48">
        <f>VLOOKUP(Tabla15[[#This Row],[N° 
Evento]],'Eventos de riesgos'!B:G,6,0)</f>
        <v>45161.76458333333</v>
      </c>
      <c r="T114" s="62" t="str">
        <f>VLOOKUP(Tabla15[[#This Row],[N° 
Evento]],'Eventos de riesgos'!B:H,7,0)</f>
        <v>Caso
El 19 de agosto de 2023 se realizó una transferencia de mi cuenta de ahorros voluntarios por $1.470.000 a una cuenta del Banco Caja Social, la cual aparece a mi nombre, no obstante yo no he abierto cuenta en dicho Banco y por consiguiente no la tengo inscrita en Febor para realizar transacciones. De hecho, en Banco Caja Social me indicaron que esta cuenta fue abierta el 15 de agosto de 20223 y no cumple con los requisitos de seguridad que ellos exigen, por tanto se trata de una cuenta fraudulenta y no se puede hacer ningún movimiento. Quisiera que se investigue quien de Febor autorizó la transferencia y la razón por la que no fui contactado para validar la transacción, así como sucedió ayer que, en horas de la tarde, me contactó Andrea Caicedo de la Sección de Ahorros para validar una transferencia por $20.000 a Daviplata a nombre de Adriana Martinez, persona que no conozco y así lo informé mediante correo a dicha Sección. Por lo anterior solicito se investiguen dichas situaciones y se realice la devolución del dinero a mi cuenta de ahorros voluntarios, puesto que en Banco Caja Social me indicaron que Febor, entidad que hizo el traslado de recursos, debe responderme si yo no he autorizado ni tengo inscrita dicha cuenta para realizar transacciones en Febor. Ustedes podrán constatar que la única cuenta que tengo inscrita en Febor para realizar transacciones es una cuenta en Bancolombia y si revisan el historial de mi cuenta de ahorros voluntarios nunca he realizado transacciones por la banca digital. Siempre las he realizado directamente en las oficinas. Veo con preocupación que se está vulnerando la seguridad de la Cooperativa y tal vez por no cumplir los protocolos pueda haber muchos casos como el mio. Agradezco una pronta respuesta y solución a mi reclamo.
Afirmaciones Jefe de Operaciones 
Ayer Andrea Caycedo se comunico con un asociado para confirmar una transferencia a un tercero de $20.000. En el momento que el asociado informo que no era el quien estaba realizando la operación, se bloqueo el ingreso a Coop digital.
Estamos esperando si la transferencia que iba a una cuenta del asociado se devuelve ya que el asegura que no tiene cuentas en Caja Social. Hoy hemos hecho la consulta varias veces pero aun aparece generada no sale ni devuelta ni confirmada
El tema es que es por que suplantaran identidad en los bancos y creen cuentas a nombre del asociado es la única para que esa transferencia pase como confirmada ya que el Banco hace match entre numero de cédula, tipo de cuenta y numero de cuenta.
Según veo en la transferencia dice APP, lo voy a solicitar a Wog, pues el asociado informa que ha recibido mensajes con clave para actualizar datos, pero que ha hecho caso omiso debido a que él no está haciendo la operación.
En Wog no se ha realizado cambio de datos personales, el  numero de celular que está en el sistema es correcto y fue donde nos comunicamos y no ha tenido cambio por Coop digital.
Acciones
Hay que formalizar la situación. Consignamos en la cuenta del asociado y debe ser Caja social quien informe por qué abrió una cuenta a nombre del asociado.(área jurídica - Operaciones)
Hay que poner queja en SFC y denuncia del asociado ya que la suplantación fue en el Banco Caja Social y no en Febor. (área jurídica)
Responder la PQR 1698 del asociado informando las medidas de control de la Cooperativa. (Servicoi al Asociado - Operaciones)
Investigar ingresos desde la App y Coop Digital del asociado durante el año 2023, último cambio de IP o registro de equipos y celulares del asociado con el fin de validar la presunta suplantación.(área TI)</v>
      </c>
      <c r="U114" s="49">
        <f>VLOOKUP(Tabla15[[#This Row],[N° 
Evento]],'Eventos de riesgos'!B:I,8,0)</f>
        <v>0</v>
      </c>
      <c r="V114" s="49">
        <f>VLOOKUP(Tabla15[[#This Row],[N° 
Evento]],'Eventos de riesgos'!B:J,9,0)</f>
        <v>0</v>
      </c>
      <c r="W114" s="49">
        <f>VLOOKUP(Tabla15[[#This Row],[N° 
Evento]],'Eventos de riesgos'!B:K,10,0)</f>
        <v>0</v>
      </c>
      <c r="X114" s="44" t="str">
        <f>VLOOKUP(Tabla15[[#This Row],[N° 
Evento]],'Eventos de riesgos'!B:L,11,0)</f>
        <v>2 - Fraude Externo</v>
      </c>
      <c r="Y114" s="44" t="str">
        <f>VLOOKUP(Tabla15[[#This Row],[N° 
Evento]],'Eventos de riesgos'!B:M,12,0)</f>
        <v>22 - Hurto y Fraude</v>
      </c>
      <c r="Z114" s="44" t="str">
        <f>VLOOKUP(Tabla15[[#This Row],[N° 
Evento]],'Eventos de riesgos'!B:N,13,0)</f>
        <v>221 - Robo o Hurto</v>
      </c>
      <c r="AA114" s="44" t="str">
        <f>+VLOOKUP(Tabla15[[#This Row],[N° 
Evento]],'Eventos de riesgos'!B:AE,23,0)</f>
        <v>Suplantacion de Identidad y robo a asociados</v>
      </c>
      <c r="AB114" s="43" t="str">
        <f>VLOOKUP(Tabla15[[#This Row],[N° 
Evento]],'Eventos de riesgos'!B:O,14,0)</f>
        <v>Ninguna</v>
      </c>
      <c r="AC114" s="48">
        <f>VLOOKUP(Tabla15[[#This Row],[N° 
Evento]],'Eventos de riesgos'!B:P,15,0)</f>
        <v>45169.765277777777</v>
      </c>
      <c r="AD114" s="43" t="str">
        <f>VLOOKUP(Tabla15[[#This Row],[N° 
Evento]],'Eventos de riesgos'!B:Q,16,0)</f>
        <v>Ahorros voluntarios</v>
      </c>
      <c r="AE114" s="43" t="str">
        <f>VLOOKUP(Tabla15[[#This Row],[N° 
Evento]],'Eventos de riesgos'!B:R,17,0)</f>
        <v>Cooperativa Digital</v>
      </c>
      <c r="AF114" s="45" t="str">
        <f>VLOOKUP(Tabla15[[#This Row],[N° 
Evento]],'Eventos de riesgos'!B:V,21,0)</f>
        <v>Aprobado</v>
      </c>
      <c r="AG114" s="44" t="str">
        <f>VLOOKUP(Tabla15[[#This Row],[N° 
Evento]],'Eventos de riesgos'!B:W,22,0)</f>
        <v>23/08/2023 18:23:41: Primera información del caso</v>
      </c>
    </row>
    <row r="115" spans="3:33" ht="59" customHeight="1" x14ac:dyDescent="0.55000000000000004">
      <c r="C115" s="43" t="str">
        <f>+Tabla15[[#This Row],[N° 
Evento]]&amp;"-"&amp;Tabla15[[#This Row],[N° Tarea]]</f>
        <v>48-3</v>
      </c>
      <c r="D115" s="43">
        <v>48</v>
      </c>
      <c r="E115" s="43">
        <v>3</v>
      </c>
      <c r="F115" s="44" t="s">
        <v>375</v>
      </c>
      <c r="G115" s="44" t="s">
        <v>1019</v>
      </c>
      <c r="H115" s="44" t="s">
        <v>750</v>
      </c>
      <c r="I115" s="45" t="s">
        <v>273</v>
      </c>
      <c r="J115" s="46">
        <v>45157</v>
      </c>
      <c r="K115" s="46">
        <v>45157</v>
      </c>
      <c r="L115" s="47" t="str">
        <f>IF(Tabla15[[#This Row],[Fecha de Finalización]]&gt;0,"Cerrada","En Proceso")</f>
        <v>Cerrada</v>
      </c>
      <c r="M115" s="43">
        <f t="shared" si="2"/>
        <v>0</v>
      </c>
      <c r="N115" s="44" t="s">
        <v>376</v>
      </c>
      <c r="O115" s="43">
        <f>VLOOKUP(Tabla15[[#This Row],[N° 
Evento]],'Eventos de riesgos'!B:C,2,0)</f>
        <v>2023</v>
      </c>
      <c r="P115" s="43" t="str">
        <f>VLOOKUP(Tabla15[[#This Row],[N° 
Evento]],'Eventos de riesgos'!B:D,3,0)</f>
        <v>Ago</v>
      </c>
      <c r="Q115" s="48">
        <f>VLOOKUP(Tabla15[[#This Row],[N° 
Evento]],'Eventos de riesgos'!B:E,4,0)</f>
        <v>45157.76458333333</v>
      </c>
      <c r="R115" s="48">
        <f>VLOOKUP(Tabla15[[#This Row],[N° 
Evento]],'Eventos de riesgos'!B:F,5,0)</f>
        <v>45161.76458333333</v>
      </c>
      <c r="S115" s="48">
        <f>VLOOKUP(Tabla15[[#This Row],[N° 
Evento]],'Eventos de riesgos'!B:G,6,0)</f>
        <v>45161.76458333333</v>
      </c>
      <c r="T115" s="62" t="str">
        <f>VLOOKUP(Tabla15[[#This Row],[N° 
Evento]],'Eventos de riesgos'!B:H,7,0)</f>
        <v>Caso
El 19 de agosto de 2023 se realizó una transferencia de mi cuenta de ahorros voluntarios por $1.470.000 a una cuenta del Banco Caja Social, la cual aparece a mi nombre, no obstante yo no he abierto cuenta en dicho Banco y por consiguiente no la tengo inscrita en Febor para realizar transacciones. De hecho, en Banco Caja Social me indicaron que esta cuenta fue abierta el 15 de agosto de 20223 y no cumple con los requisitos de seguridad que ellos exigen, por tanto se trata de una cuenta fraudulenta y no se puede hacer ningún movimiento. Quisiera que se investigue quien de Febor autorizó la transferencia y la razón por la que no fui contactado para validar la transacción, así como sucedió ayer que, en horas de la tarde, me contactó Andrea Caicedo de la Sección de Ahorros para validar una transferencia por $20.000 a Daviplata a nombre de Adriana Martinez, persona que no conozco y así lo informé mediante correo a dicha Sección. Por lo anterior solicito se investiguen dichas situaciones y se realice la devolución del dinero a mi cuenta de ahorros voluntarios, puesto que en Banco Caja Social me indicaron que Febor, entidad que hizo el traslado de recursos, debe responderme si yo no he autorizado ni tengo inscrita dicha cuenta para realizar transacciones en Febor. Ustedes podrán constatar que la única cuenta que tengo inscrita en Febor para realizar transacciones es una cuenta en Bancolombia y si revisan el historial de mi cuenta de ahorros voluntarios nunca he realizado transacciones por la banca digital. Siempre las he realizado directamente en las oficinas. Veo con preocupación que se está vulnerando la seguridad de la Cooperativa y tal vez por no cumplir los protocolos pueda haber muchos casos como el mio. Agradezco una pronta respuesta y solución a mi reclamo.
Afirmaciones Jefe de Operaciones 
Ayer Andrea Caycedo se comunico con un asociado para confirmar una transferencia a un tercero de $20.000. En el momento que el asociado informo que no era el quien estaba realizando la operación, se bloqueo el ingreso a Coop digital.
Estamos esperando si la transferencia que iba a una cuenta del asociado se devuelve ya que el asegura que no tiene cuentas en Caja Social. Hoy hemos hecho la consulta varias veces pero aun aparece generada no sale ni devuelta ni confirmada
El tema es que es por que suplantaran identidad en los bancos y creen cuentas a nombre del asociado es la única para que esa transferencia pase como confirmada ya que el Banco hace match entre numero de cédula, tipo de cuenta y numero de cuenta.
Según veo en la transferencia dice APP, lo voy a solicitar a Wog, pues el asociado informa que ha recibido mensajes con clave para actualizar datos, pero que ha hecho caso omiso debido a que él no está haciendo la operación.
En Wog no se ha realizado cambio de datos personales, el  numero de celular que está en el sistema es correcto y fue donde nos comunicamos y no ha tenido cambio por Coop digital.
Acciones
Hay que formalizar la situación. Consignamos en la cuenta del asociado y debe ser Caja social quien informe por qué abrió una cuenta a nombre del asociado.(área jurídica - Operaciones)
Hay que poner queja en SFC y denuncia del asociado ya que la suplantación fue en el Banco Caja Social y no en Febor. (área jurídica)
Responder la PQR 1698 del asociado informando las medidas de control de la Cooperativa. (Servicoi al Asociado - Operaciones)
Investigar ingresos desde la App y Coop Digital del asociado durante el año 2023, último cambio de IP o registro de equipos y celulares del asociado con el fin de validar la presunta suplantación.(área TI)</v>
      </c>
      <c r="U115" s="49">
        <f>VLOOKUP(Tabla15[[#This Row],[N° 
Evento]],'Eventos de riesgos'!B:I,8,0)</f>
        <v>0</v>
      </c>
      <c r="V115" s="49">
        <f>VLOOKUP(Tabla15[[#This Row],[N° 
Evento]],'Eventos de riesgos'!B:J,9,0)</f>
        <v>0</v>
      </c>
      <c r="W115" s="49">
        <f>VLOOKUP(Tabla15[[#This Row],[N° 
Evento]],'Eventos de riesgos'!B:K,10,0)</f>
        <v>0</v>
      </c>
      <c r="X115" s="44" t="str">
        <f>VLOOKUP(Tabla15[[#This Row],[N° 
Evento]],'Eventos de riesgos'!B:L,11,0)</f>
        <v>2 - Fraude Externo</v>
      </c>
      <c r="Y115" s="44" t="str">
        <f>VLOOKUP(Tabla15[[#This Row],[N° 
Evento]],'Eventos de riesgos'!B:M,12,0)</f>
        <v>22 - Hurto y Fraude</v>
      </c>
      <c r="Z115" s="44" t="str">
        <f>VLOOKUP(Tabla15[[#This Row],[N° 
Evento]],'Eventos de riesgos'!B:N,13,0)</f>
        <v>221 - Robo o Hurto</v>
      </c>
      <c r="AA115" s="44" t="str">
        <f>+VLOOKUP(Tabla15[[#This Row],[N° 
Evento]],'Eventos de riesgos'!B:AE,23,0)</f>
        <v>Suplantacion de Identidad y robo a asociados</v>
      </c>
      <c r="AB115" s="43" t="str">
        <f>VLOOKUP(Tabla15[[#This Row],[N° 
Evento]],'Eventos de riesgos'!B:O,14,0)</f>
        <v>Ninguna</v>
      </c>
      <c r="AC115" s="48">
        <f>VLOOKUP(Tabla15[[#This Row],[N° 
Evento]],'Eventos de riesgos'!B:P,15,0)</f>
        <v>45169.765277777777</v>
      </c>
      <c r="AD115" s="43" t="str">
        <f>VLOOKUP(Tabla15[[#This Row],[N° 
Evento]],'Eventos de riesgos'!B:Q,16,0)</f>
        <v>Ahorros voluntarios</v>
      </c>
      <c r="AE115" s="43" t="str">
        <f>VLOOKUP(Tabla15[[#This Row],[N° 
Evento]],'Eventos de riesgos'!B:R,17,0)</f>
        <v>Cooperativa Digital</v>
      </c>
      <c r="AF115" s="45" t="str">
        <f>VLOOKUP(Tabla15[[#This Row],[N° 
Evento]],'Eventos de riesgos'!B:V,21,0)</f>
        <v>Aprobado</v>
      </c>
      <c r="AG115" s="44" t="str">
        <f>VLOOKUP(Tabla15[[#This Row],[N° 
Evento]],'Eventos de riesgos'!B:W,22,0)</f>
        <v>23/08/2023 18:23:41: Primera información del caso</v>
      </c>
    </row>
    <row r="116" spans="3:33" ht="59" customHeight="1" x14ac:dyDescent="0.55000000000000004">
      <c r="C116" s="43" t="str">
        <f>+Tabla15[[#This Row],[N° 
Evento]]&amp;"-"&amp;Tabla15[[#This Row],[N° Tarea]]</f>
        <v>48-4</v>
      </c>
      <c r="D116" s="43">
        <v>48</v>
      </c>
      <c r="E116" s="43">
        <v>4</v>
      </c>
      <c r="F116" s="44" t="s">
        <v>835</v>
      </c>
      <c r="G116" s="44" t="s">
        <v>1019</v>
      </c>
      <c r="H116" s="44" t="s">
        <v>752</v>
      </c>
      <c r="I116" s="45" t="s">
        <v>259</v>
      </c>
      <c r="J116" s="46">
        <v>45183</v>
      </c>
      <c r="K116" s="46">
        <v>45233</v>
      </c>
      <c r="L116" s="47" t="str">
        <f>IF(Tabla15[[#This Row],[Fecha de Finalización]]&gt;0,"Cerrada","En Proceso")</f>
        <v>Cerrada</v>
      </c>
      <c r="M116" s="43"/>
      <c r="N116" s="44" t="s">
        <v>836</v>
      </c>
      <c r="O116" s="43">
        <f>VLOOKUP(Tabla15[[#This Row],[N° 
Evento]],'Eventos de riesgos'!B:C,2,0)</f>
        <v>2023</v>
      </c>
      <c r="P116" s="43" t="str">
        <f>VLOOKUP(Tabla15[[#This Row],[N° 
Evento]],'Eventos de riesgos'!B:D,3,0)</f>
        <v>Ago</v>
      </c>
      <c r="Q116" s="48">
        <f>VLOOKUP(Tabla15[[#This Row],[N° 
Evento]],'Eventos de riesgos'!B:E,4,0)</f>
        <v>45157.76458333333</v>
      </c>
      <c r="R116" s="48">
        <f>VLOOKUP(Tabla15[[#This Row],[N° 
Evento]],'Eventos de riesgos'!B:F,5,0)</f>
        <v>45161.76458333333</v>
      </c>
      <c r="S116" s="48">
        <f>VLOOKUP(Tabla15[[#This Row],[N° 
Evento]],'Eventos de riesgos'!B:G,6,0)</f>
        <v>45161.76458333333</v>
      </c>
      <c r="T116" s="62" t="str">
        <f>VLOOKUP(Tabla15[[#This Row],[N° 
Evento]],'Eventos de riesgos'!B:H,7,0)</f>
        <v>Caso
El 19 de agosto de 2023 se realizó una transferencia de mi cuenta de ahorros voluntarios por $1.470.000 a una cuenta del Banco Caja Social, la cual aparece a mi nombre, no obstante yo no he abierto cuenta en dicho Banco y por consiguiente no la tengo inscrita en Febor para realizar transacciones. De hecho, en Banco Caja Social me indicaron que esta cuenta fue abierta el 15 de agosto de 20223 y no cumple con los requisitos de seguridad que ellos exigen, por tanto se trata de una cuenta fraudulenta y no se puede hacer ningún movimiento. Quisiera que se investigue quien de Febor autorizó la transferencia y la razón por la que no fui contactado para validar la transacción, así como sucedió ayer que, en horas de la tarde, me contactó Andrea Caicedo de la Sección de Ahorros para validar una transferencia por $20.000 a Daviplata a nombre de Adriana Martinez, persona que no conozco y así lo informé mediante correo a dicha Sección. Por lo anterior solicito se investiguen dichas situaciones y se realice la devolución del dinero a mi cuenta de ahorros voluntarios, puesto que en Banco Caja Social me indicaron que Febor, entidad que hizo el traslado de recursos, debe responderme si yo no he autorizado ni tengo inscrita dicha cuenta para realizar transacciones en Febor. Ustedes podrán constatar que la única cuenta que tengo inscrita en Febor para realizar transacciones es una cuenta en Bancolombia y si revisan el historial de mi cuenta de ahorros voluntarios nunca he realizado transacciones por la banca digital. Siempre las he realizado directamente en las oficinas. Veo con preocupación que se está vulnerando la seguridad de la Cooperativa y tal vez por no cumplir los protocolos pueda haber muchos casos como el mio. Agradezco una pronta respuesta y solución a mi reclamo.
Afirmaciones Jefe de Operaciones 
Ayer Andrea Caycedo se comunico con un asociado para confirmar una transferencia a un tercero de $20.000. En el momento que el asociado informo que no era el quien estaba realizando la operación, se bloqueo el ingreso a Coop digital.
Estamos esperando si la transferencia que iba a una cuenta del asociado se devuelve ya que el asegura que no tiene cuentas en Caja Social. Hoy hemos hecho la consulta varias veces pero aun aparece generada no sale ni devuelta ni confirmada
El tema es que es por que suplantaran identidad en los bancos y creen cuentas a nombre del asociado es la única para que esa transferencia pase como confirmada ya que el Banco hace match entre numero de cédula, tipo de cuenta y numero de cuenta.
Según veo en la transferencia dice APP, lo voy a solicitar a Wog, pues el asociado informa que ha recibido mensajes con clave para actualizar datos, pero que ha hecho caso omiso debido a que él no está haciendo la operación.
En Wog no se ha realizado cambio de datos personales, el  numero de celular que está en el sistema es correcto y fue donde nos comunicamos y no ha tenido cambio por Coop digital.
Acciones
Hay que formalizar la situación. Consignamos en la cuenta del asociado y debe ser Caja social quien informe por qué abrió una cuenta a nombre del asociado.(área jurídica - Operaciones)
Hay que poner queja en SFC y denuncia del asociado ya que la suplantación fue en el Banco Caja Social y no en Febor. (área jurídica)
Responder la PQR 1698 del asociado informando las medidas de control de la Cooperativa. (Servicoi al Asociado - Operaciones)
Investigar ingresos desde la App y Coop Digital del asociado durante el año 2023, último cambio de IP o registro de equipos y celulares del asociado con el fin de validar la presunta suplantación.(área TI)</v>
      </c>
      <c r="U116" s="49">
        <f>VLOOKUP(Tabla15[[#This Row],[N° 
Evento]],'Eventos de riesgos'!B:I,8,0)</f>
        <v>0</v>
      </c>
      <c r="V116" s="49">
        <f>VLOOKUP(Tabla15[[#This Row],[N° 
Evento]],'Eventos de riesgos'!B:J,9,0)</f>
        <v>0</v>
      </c>
      <c r="W116" s="49">
        <f>VLOOKUP(Tabla15[[#This Row],[N° 
Evento]],'Eventos de riesgos'!B:K,10,0)</f>
        <v>0</v>
      </c>
      <c r="X116" s="44" t="str">
        <f>VLOOKUP(Tabla15[[#This Row],[N° 
Evento]],'Eventos de riesgos'!B:L,11,0)</f>
        <v>2 - Fraude Externo</v>
      </c>
      <c r="Y116" s="44" t="str">
        <f>VLOOKUP(Tabla15[[#This Row],[N° 
Evento]],'Eventos de riesgos'!B:M,12,0)</f>
        <v>22 - Hurto y Fraude</v>
      </c>
      <c r="Z116" s="44" t="str">
        <f>VLOOKUP(Tabla15[[#This Row],[N° 
Evento]],'Eventos de riesgos'!B:N,13,0)</f>
        <v>221 - Robo o Hurto</v>
      </c>
      <c r="AA116" s="44" t="str">
        <f>+VLOOKUP(Tabla15[[#This Row],[N° 
Evento]],'Eventos de riesgos'!B:AE,23,0)</f>
        <v>Suplantacion de Identidad y robo a asociados</v>
      </c>
      <c r="AB116" s="43" t="str">
        <f>VLOOKUP(Tabla15[[#This Row],[N° 
Evento]],'Eventos de riesgos'!B:O,14,0)</f>
        <v>Ninguna</v>
      </c>
      <c r="AC116" s="48">
        <f>VLOOKUP(Tabla15[[#This Row],[N° 
Evento]],'Eventos de riesgos'!B:P,15,0)</f>
        <v>45169.765277777777</v>
      </c>
      <c r="AD116" s="43" t="str">
        <f>VLOOKUP(Tabla15[[#This Row],[N° 
Evento]],'Eventos de riesgos'!B:Q,16,0)</f>
        <v>Ahorros voluntarios</v>
      </c>
      <c r="AE116" s="43" t="str">
        <f>VLOOKUP(Tabla15[[#This Row],[N° 
Evento]],'Eventos de riesgos'!B:R,17,0)</f>
        <v>Cooperativa Digital</v>
      </c>
      <c r="AF116" s="45" t="str">
        <f>VLOOKUP(Tabla15[[#This Row],[N° 
Evento]],'Eventos de riesgos'!B:V,21,0)</f>
        <v>Aprobado</v>
      </c>
      <c r="AG116" s="44" t="str">
        <f>VLOOKUP(Tabla15[[#This Row],[N° 
Evento]],'Eventos de riesgos'!B:W,22,0)</f>
        <v>23/08/2023 18:23:41: Primera información del caso</v>
      </c>
    </row>
    <row r="117" spans="3:33" ht="59" customHeight="1" x14ac:dyDescent="0.55000000000000004">
      <c r="C117" s="43" t="str">
        <f>+Tabla15[[#This Row],[N° 
Evento]]&amp;"-"&amp;Tabla15[[#This Row],[N° Tarea]]</f>
        <v>49-1</v>
      </c>
      <c r="D117" s="43">
        <v>49</v>
      </c>
      <c r="E117" s="43">
        <v>1</v>
      </c>
      <c r="F117" s="44" t="s">
        <v>377</v>
      </c>
      <c r="G117" s="44" t="s">
        <v>1019</v>
      </c>
      <c r="H117" s="44" t="s">
        <v>750</v>
      </c>
      <c r="I117" s="45" t="s">
        <v>378</v>
      </c>
      <c r="J117" s="46">
        <v>45239</v>
      </c>
      <c r="K117" s="46">
        <v>45239</v>
      </c>
      <c r="L117" s="47" t="str">
        <f>IF(Tabla15[[#This Row],[Fecha de Finalización]]&gt;0,"Cerrada","En Proceso")</f>
        <v>Cerrada</v>
      </c>
      <c r="M117" s="43">
        <f t="shared" ref="M117:M149" si="3">+K117-J117</f>
        <v>0</v>
      </c>
      <c r="N117" s="44"/>
      <c r="O117" s="43">
        <f>VLOOKUP(Tabla15[[#This Row],[N° 
Evento]],'Eventos de riesgos'!B:C,2,0)</f>
        <v>2023</v>
      </c>
      <c r="P117" s="43" t="str">
        <f>VLOOKUP(Tabla15[[#This Row],[N° 
Evento]],'Eventos de riesgos'!B:D,3,0)</f>
        <v>Nov</v>
      </c>
      <c r="Q117" s="48">
        <f>VLOOKUP(Tabla15[[#This Row],[N° 
Evento]],'Eventos de riesgos'!B:E,4,0)</f>
        <v>45239.746527777781</v>
      </c>
      <c r="R117" s="48">
        <f>VLOOKUP(Tabla15[[#This Row],[N° 
Evento]],'Eventos de riesgos'!B:F,5,0)</f>
        <v>45239.746527777781</v>
      </c>
      <c r="S117" s="48">
        <f>VLOOKUP(Tabla15[[#This Row],[N° 
Evento]],'Eventos de riesgos'!B:G,6,0)</f>
        <v>45239.746527777781</v>
      </c>
      <c r="T117" s="62" t="str">
        <f>VLOOKUP(Tabla15[[#This Row],[N° 
Evento]],'Eventos de riesgos'!B:H,7,0)</f>
        <v xml:space="preserve">Caso
Reporte de caída del sitio web de Febor, refleja errores que interrumpen el acceso a la página causado por operaciones dirigidas desde la dirección de informática en la que no se contempló los posibles daños al realizar dichas actividades.
Dir de Informática :'por mejorar la seguridad del sitio, el proxi lo hace el firewall, y se debe cambiar la IP, esto se demoró más de lo estimado, y necesitaba en horario de oficina para tener soporte en caso que falle algo, error mío, pensé que era mas rápido y se demoró más de lo esperado, ya ha repicado en algunos ISP, espero que esta noche se normalice, estoy muy pendiente del proceso'
Acciones
Corregir el error inmediatamente para reanudar la activación de la pagina web.Realizar una estrategia de comunicación y planeación de las actividades del área, analizando las posibles consecuencias de interrupción al servicio. Esta estrategia debe contener los programas de mantenimiento preventivos y/o correctivos , cuando se van a ejecutar y por cuanto tiempo, para que las demás áreas estén preparadas.
</v>
      </c>
      <c r="U117" s="49">
        <f>VLOOKUP(Tabla15[[#This Row],[N° 
Evento]],'Eventos de riesgos'!B:I,8,0)</f>
        <v>0</v>
      </c>
      <c r="V117" s="49">
        <f>VLOOKUP(Tabla15[[#This Row],[N° 
Evento]],'Eventos de riesgos'!B:J,9,0)</f>
        <v>0</v>
      </c>
      <c r="W117" s="49">
        <f>VLOOKUP(Tabla15[[#This Row],[N° 
Evento]],'Eventos de riesgos'!B:K,10,0)</f>
        <v>0</v>
      </c>
      <c r="X117" s="44" t="str">
        <f>VLOOKUP(Tabla15[[#This Row],[N° 
Evento]],'Eventos de riesgos'!B:L,11,0)</f>
        <v>6 - Fallas Tecnologicas</v>
      </c>
      <c r="Y117" s="44" t="str">
        <f>VLOOKUP(Tabla15[[#This Row],[N° 
Evento]],'Eventos de riesgos'!B:M,12,0)</f>
        <v>61 - Sistemas</v>
      </c>
      <c r="Z117" s="44" t="str">
        <f>VLOOKUP(Tabla15[[#This Row],[N° 
Evento]],'Eventos de riesgos'!B:N,13,0)</f>
        <v>611 - Pérdida por Problemas en Software</v>
      </c>
      <c r="AA117" s="44" t="str">
        <f>+VLOOKUP(Tabla15[[#This Row],[N° 
Evento]],'Eventos de riesgos'!B:AE,23,0)</f>
        <v xml:space="preserve">Fallas sitio web </v>
      </c>
      <c r="AB117" s="43" t="str">
        <f>VLOOKUP(Tabla15[[#This Row],[N° 
Evento]],'Eventos de riesgos'!B:O,14,0)</f>
        <v>Ninguna</v>
      </c>
      <c r="AC117" s="48">
        <f>VLOOKUP(Tabla15[[#This Row],[N° 
Evento]],'Eventos de riesgos'!B:P,15,0)</f>
        <v>45260.753472222219</v>
      </c>
      <c r="AD117" s="43" t="str">
        <f>VLOOKUP(Tabla15[[#This Row],[N° 
Evento]],'Eventos de riesgos'!B:Q,16,0)</f>
        <v>Ninguno</v>
      </c>
      <c r="AE117" s="43" t="str">
        <f>VLOOKUP(Tabla15[[#This Row],[N° 
Evento]],'Eventos de riesgos'!B:R,17,0)</f>
        <v>Ninguno</v>
      </c>
      <c r="AF117" s="45" t="str">
        <f>VLOOKUP(Tabla15[[#This Row],[N° 
Evento]],'Eventos de riesgos'!B:V,21,0)</f>
        <v>Aprobado</v>
      </c>
      <c r="AG117" s="44" t="str">
        <f>VLOOKUP(Tabla15[[#This Row],[N° 
Evento]],'Eventos de riesgos'!B:W,22,0)</f>
        <v>13/11/2023 18:06:31: Creado
04/12/2023 20:00:57: .</v>
      </c>
    </row>
    <row r="118" spans="3:33" ht="59" customHeight="1" x14ac:dyDescent="0.55000000000000004">
      <c r="C118" s="43" t="str">
        <f>+Tabla15[[#This Row],[N° 
Evento]]&amp;"-"&amp;Tabla15[[#This Row],[N° Tarea]]</f>
        <v>49-1</v>
      </c>
      <c r="D118" s="43">
        <v>49</v>
      </c>
      <c r="E118" s="43">
        <v>1</v>
      </c>
      <c r="F118" s="44" t="s">
        <v>379</v>
      </c>
      <c r="G118" s="44" t="s">
        <v>1019</v>
      </c>
      <c r="H118" s="44" t="s">
        <v>750</v>
      </c>
      <c r="I118" s="45" t="s">
        <v>378</v>
      </c>
      <c r="J118" s="46">
        <v>45239</v>
      </c>
      <c r="K118" s="46">
        <v>45316</v>
      </c>
      <c r="L118" s="47" t="str">
        <f>IF(Tabla15[[#This Row],[Fecha de Finalización]]&gt;0,"Cerrada","En Proceso")</f>
        <v>Cerrada</v>
      </c>
      <c r="M118" s="43">
        <f t="shared" si="3"/>
        <v>77</v>
      </c>
      <c r="N118" s="50" t="s">
        <v>416</v>
      </c>
      <c r="O118" s="43">
        <f>VLOOKUP(Tabla15[[#This Row],[N° 
Evento]],'Eventos de riesgos'!B:C,2,0)</f>
        <v>2023</v>
      </c>
      <c r="P118" s="43" t="str">
        <f>VLOOKUP(Tabla15[[#This Row],[N° 
Evento]],'Eventos de riesgos'!B:D,3,0)</f>
        <v>Nov</v>
      </c>
      <c r="Q118" s="48">
        <f>VLOOKUP(Tabla15[[#This Row],[N° 
Evento]],'Eventos de riesgos'!B:E,4,0)</f>
        <v>45239.746527777781</v>
      </c>
      <c r="R118" s="48">
        <f>VLOOKUP(Tabla15[[#This Row],[N° 
Evento]],'Eventos de riesgos'!B:F,5,0)</f>
        <v>45239.746527777781</v>
      </c>
      <c r="S118" s="48">
        <f>VLOOKUP(Tabla15[[#This Row],[N° 
Evento]],'Eventos de riesgos'!B:G,6,0)</f>
        <v>45239.746527777781</v>
      </c>
      <c r="T118" s="62" t="str">
        <f>VLOOKUP(Tabla15[[#This Row],[N° 
Evento]],'Eventos de riesgos'!B:H,7,0)</f>
        <v xml:space="preserve">Caso
Reporte de caída del sitio web de Febor, refleja errores que interrumpen el acceso a la página causado por operaciones dirigidas desde la dirección de informática en la que no se contempló los posibles daños al realizar dichas actividades.
Dir de Informática :'por mejorar la seguridad del sitio, el proxi lo hace el firewall, y se debe cambiar la IP, esto se demoró más de lo estimado, y necesitaba en horario de oficina para tener soporte en caso que falle algo, error mío, pensé que era mas rápido y se demoró más de lo esperado, ya ha repicado en algunos ISP, espero que esta noche se normalice, estoy muy pendiente del proceso'
Acciones
Corregir el error inmediatamente para reanudar la activación de la pagina web.Realizar una estrategia de comunicación y planeación de las actividades del área, analizando las posibles consecuencias de interrupción al servicio. Esta estrategia debe contener los programas de mantenimiento preventivos y/o correctivos , cuando se van a ejecutar y por cuanto tiempo, para que las demás áreas estén preparadas.
</v>
      </c>
      <c r="U118" s="49">
        <f>VLOOKUP(Tabla15[[#This Row],[N° 
Evento]],'Eventos de riesgos'!B:I,8,0)</f>
        <v>0</v>
      </c>
      <c r="V118" s="49">
        <f>VLOOKUP(Tabla15[[#This Row],[N° 
Evento]],'Eventos de riesgos'!B:J,9,0)</f>
        <v>0</v>
      </c>
      <c r="W118" s="49">
        <f>VLOOKUP(Tabla15[[#This Row],[N° 
Evento]],'Eventos de riesgos'!B:K,10,0)</f>
        <v>0</v>
      </c>
      <c r="X118" s="44" t="str">
        <f>VLOOKUP(Tabla15[[#This Row],[N° 
Evento]],'Eventos de riesgos'!B:L,11,0)</f>
        <v>6 - Fallas Tecnologicas</v>
      </c>
      <c r="Y118" s="44" t="str">
        <f>VLOOKUP(Tabla15[[#This Row],[N° 
Evento]],'Eventos de riesgos'!B:M,12,0)</f>
        <v>61 - Sistemas</v>
      </c>
      <c r="Z118" s="44" t="str">
        <f>VLOOKUP(Tabla15[[#This Row],[N° 
Evento]],'Eventos de riesgos'!B:N,13,0)</f>
        <v>611 - Pérdida por Problemas en Software</v>
      </c>
      <c r="AA118" s="44" t="str">
        <f>+VLOOKUP(Tabla15[[#This Row],[N° 
Evento]],'Eventos de riesgos'!B:AE,23,0)</f>
        <v xml:space="preserve">Fallas sitio web </v>
      </c>
      <c r="AB118" s="43" t="str">
        <f>VLOOKUP(Tabla15[[#This Row],[N° 
Evento]],'Eventos de riesgos'!B:O,14,0)</f>
        <v>Ninguna</v>
      </c>
      <c r="AC118" s="48">
        <f>VLOOKUP(Tabla15[[#This Row],[N° 
Evento]],'Eventos de riesgos'!B:P,15,0)</f>
        <v>45260.753472222219</v>
      </c>
      <c r="AD118" s="43" t="str">
        <f>VLOOKUP(Tabla15[[#This Row],[N° 
Evento]],'Eventos de riesgos'!B:Q,16,0)</f>
        <v>Ninguno</v>
      </c>
      <c r="AE118" s="43" t="str">
        <f>VLOOKUP(Tabla15[[#This Row],[N° 
Evento]],'Eventos de riesgos'!B:R,17,0)</f>
        <v>Ninguno</v>
      </c>
      <c r="AF118" s="45" t="str">
        <f>VLOOKUP(Tabla15[[#This Row],[N° 
Evento]],'Eventos de riesgos'!B:V,21,0)</f>
        <v>Aprobado</v>
      </c>
      <c r="AG118" s="44" t="str">
        <f>VLOOKUP(Tabla15[[#This Row],[N° 
Evento]],'Eventos de riesgos'!B:W,22,0)</f>
        <v>13/11/2023 18:06:31: Creado
04/12/2023 20:00:57: .</v>
      </c>
    </row>
    <row r="119" spans="3:33" ht="59" customHeight="1" x14ac:dyDescent="0.55000000000000004">
      <c r="C119" s="43" t="str">
        <f>+Tabla15[[#This Row],[N° 
Evento]]&amp;"-"&amp;Tabla15[[#This Row],[N° Tarea]]</f>
        <v>50-1</v>
      </c>
      <c r="D119" s="43">
        <v>50</v>
      </c>
      <c r="E119" s="43">
        <v>1</v>
      </c>
      <c r="F119" s="44" t="s">
        <v>837</v>
      </c>
      <c r="G119" s="44" t="s">
        <v>1019</v>
      </c>
      <c r="H119" s="44" t="s">
        <v>215</v>
      </c>
      <c r="I119" s="45" t="s">
        <v>91</v>
      </c>
      <c r="J119" s="46">
        <v>45267</v>
      </c>
      <c r="K119" s="46">
        <v>45267</v>
      </c>
      <c r="L119" s="47" t="str">
        <f>IF(Tabla15[[#This Row],[Fecha de Finalización]]&gt;0,"Cerrada","En Proceso")</f>
        <v>Cerrada</v>
      </c>
      <c r="M119" s="43">
        <f t="shared" si="3"/>
        <v>0</v>
      </c>
      <c r="N119" s="44" t="s">
        <v>380</v>
      </c>
      <c r="O119" s="43">
        <f>VLOOKUP(Tabla15[[#This Row],[N° 
Evento]],'Eventos de riesgos'!B:C,2,0)</f>
        <v>2023</v>
      </c>
      <c r="P119" s="43" t="str">
        <f>VLOOKUP(Tabla15[[#This Row],[N° 
Evento]],'Eventos de riesgos'!B:D,3,0)</f>
        <v xml:space="preserve">Dic  </v>
      </c>
      <c r="Q119" s="48">
        <f>VLOOKUP(Tabla15[[#This Row],[N° 
Evento]],'Eventos de riesgos'!B:E,4,0)</f>
        <v>45267.638194444444</v>
      </c>
      <c r="R119" s="48">
        <f>VLOOKUP(Tabla15[[#This Row],[N° 
Evento]],'Eventos de riesgos'!B:F,5,0)</f>
        <v>45272.638194444444</v>
      </c>
      <c r="S119" s="48">
        <f>VLOOKUP(Tabla15[[#This Row],[N° 
Evento]],'Eventos de riesgos'!B:G,6,0)</f>
        <v>45267.638194444444</v>
      </c>
      <c r="T119" s="62" t="str">
        <f>VLOOKUP(Tabla15[[#This Row],[N° 
Evento]],'Eventos de riesgos'!B:H,7,0)</f>
        <v xml:space="preserve">Caso
Luego de la actualización de versión de Wog el pasado 26 de noviembre, se detectó una irregularidad en los cupos de los créditos rotativos, debido a que varios cupos que se cancelaron después de que el asociado realizara el pago total.
Esta inconsistencia que se presento después de la instalación de la nueva versión, ocasionó inconformidad de algunos asociados que han estado llamando porque necesitan realizar avances desde su cupo y no lo tienen activo.
Acciones
Incidencia 61118 reportada. Jefe Operaciones
Seguimiento a la incidencia - Activación de productos urgente (Wog- Operaciones)Diseño y programación de pruebas básicas de funcionalidad del sistema posterior a las actualizaciones, desde el área de tecnología solicitar apoyo para la realización de pruebas del sistema.
</v>
      </c>
      <c r="U119" s="49">
        <f>VLOOKUP(Tabla15[[#This Row],[N° 
Evento]],'Eventos de riesgos'!B:I,8,0)</f>
        <v>0</v>
      </c>
      <c r="V119" s="49">
        <f>VLOOKUP(Tabla15[[#This Row],[N° 
Evento]],'Eventos de riesgos'!B:J,9,0)</f>
        <v>0</v>
      </c>
      <c r="W119" s="49">
        <f>VLOOKUP(Tabla15[[#This Row],[N° 
Evento]],'Eventos de riesgos'!B:K,10,0)</f>
        <v>0</v>
      </c>
      <c r="X119" s="44" t="str">
        <f>VLOOKUP(Tabla15[[#This Row],[N° 
Evento]],'Eventos de riesgos'!B:L,11,0)</f>
        <v>6 - Fallas Tecnologicas</v>
      </c>
      <c r="Y119" s="44" t="str">
        <f>VLOOKUP(Tabla15[[#This Row],[N° 
Evento]],'Eventos de riesgos'!B:M,12,0)</f>
        <v>61 - Sistemas</v>
      </c>
      <c r="Z119" s="44" t="str">
        <f>VLOOKUP(Tabla15[[#This Row],[N° 
Evento]],'Eventos de riesgos'!B:N,13,0)</f>
        <v>611 - Pérdida por Problemas en Software</v>
      </c>
      <c r="AA119" s="44" t="str">
        <f>+VLOOKUP(Tabla15[[#This Row],[N° 
Evento]],'Eventos de riesgos'!B:AE,23,0)</f>
        <v>Errores por actualizoción Wog</v>
      </c>
      <c r="AB119" s="43" t="str">
        <f>VLOOKUP(Tabla15[[#This Row],[N° 
Evento]],'Eventos de riesgos'!B:O,14,0)</f>
        <v>Ninguna</v>
      </c>
      <c r="AC119" s="48">
        <f>VLOOKUP(Tabla15[[#This Row],[N° 
Evento]],'Eventos de riesgos'!B:P,15,0)</f>
        <v>45291.636805555558</v>
      </c>
      <c r="AD119" s="43" t="str">
        <f>VLOOKUP(Tabla15[[#This Row],[N° 
Evento]],'Eventos de riesgos'!B:Q,16,0)</f>
        <v>Crédito rotativo</v>
      </c>
      <c r="AE119" s="43" t="str">
        <f>VLOOKUP(Tabla15[[#This Row],[N° 
Evento]],'Eventos de riesgos'!B:R,17,0)</f>
        <v>Ninguno</v>
      </c>
      <c r="AF119" s="45" t="str">
        <f>VLOOKUP(Tabla15[[#This Row],[N° 
Evento]],'Eventos de riesgos'!B:V,21,0)</f>
        <v>Aprobado</v>
      </c>
      <c r="AG119" s="44" t="str">
        <f>VLOOKUP(Tabla15[[#This Row],[N° 
Evento]],'Eventos de riesgos'!B:W,22,0)</f>
        <v xml:space="preserve">
10/01/2024 12:02:45: Aprobada la creación</v>
      </c>
    </row>
    <row r="120" spans="3:33" ht="59" customHeight="1" x14ac:dyDescent="0.55000000000000004">
      <c r="C120" s="43" t="str">
        <f>+Tabla15[[#This Row],[N° 
Evento]]&amp;"-"&amp;Tabla15[[#This Row],[N° Tarea]]</f>
        <v>50-2</v>
      </c>
      <c r="D120" s="43">
        <v>50</v>
      </c>
      <c r="E120" s="43">
        <v>2</v>
      </c>
      <c r="F120" s="44" t="s">
        <v>381</v>
      </c>
      <c r="G120" s="44" t="s">
        <v>1019</v>
      </c>
      <c r="H120" s="44" t="s">
        <v>215</v>
      </c>
      <c r="I120" s="45" t="s">
        <v>91</v>
      </c>
      <c r="J120" s="46">
        <v>45267</v>
      </c>
      <c r="K120" s="46">
        <v>45302</v>
      </c>
      <c r="L120" s="47" t="str">
        <f>IF(Tabla15[[#This Row],[Fecha de Finalización]]&gt;0,"Cerrada","En Proceso")</f>
        <v>Cerrada</v>
      </c>
      <c r="M120" s="43">
        <f t="shared" si="3"/>
        <v>35</v>
      </c>
      <c r="N120" s="44" t="s">
        <v>382</v>
      </c>
      <c r="O120" s="43">
        <f>VLOOKUP(Tabla15[[#This Row],[N° 
Evento]],'Eventos de riesgos'!B:C,2,0)</f>
        <v>2023</v>
      </c>
      <c r="P120" s="43" t="str">
        <f>VLOOKUP(Tabla15[[#This Row],[N° 
Evento]],'Eventos de riesgos'!B:D,3,0)</f>
        <v xml:space="preserve">Dic  </v>
      </c>
      <c r="Q120" s="48">
        <f>VLOOKUP(Tabla15[[#This Row],[N° 
Evento]],'Eventos de riesgos'!B:E,4,0)</f>
        <v>45267.638194444444</v>
      </c>
      <c r="R120" s="48">
        <f>VLOOKUP(Tabla15[[#This Row],[N° 
Evento]],'Eventos de riesgos'!B:F,5,0)</f>
        <v>45272.638194444444</v>
      </c>
      <c r="S120" s="48">
        <f>VLOOKUP(Tabla15[[#This Row],[N° 
Evento]],'Eventos de riesgos'!B:G,6,0)</f>
        <v>45267.638194444444</v>
      </c>
      <c r="T120" s="62" t="str">
        <f>VLOOKUP(Tabla15[[#This Row],[N° 
Evento]],'Eventos de riesgos'!B:H,7,0)</f>
        <v xml:space="preserve">Caso
Luego de la actualización de versión de Wog el pasado 26 de noviembre, se detectó una irregularidad en los cupos de los créditos rotativos, debido a que varios cupos que se cancelaron después de que el asociado realizara el pago total.
Esta inconsistencia que se presento después de la instalación de la nueva versión, ocasionó inconformidad de algunos asociados que han estado llamando porque necesitan realizar avances desde su cupo y no lo tienen activo.
Acciones
Incidencia 61118 reportada. Jefe Operaciones
Seguimiento a la incidencia - Activación de productos urgente (Wog- Operaciones)Diseño y programación de pruebas básicas de funcionalidad del sistema posterior a las actualizaciones, desde el área de tecnología solicitar apoyo para la realización de pruebas del sistema.
</v>
      </c>
      <c r="U120" s="49">
        <f>VLOOKUP(Tabla15[[#This Row],[N° 
Evento]],'Eventos de riesgos'!B:I,8,0)</f>
        <v>0</v>
      </c>
      <c r="V120" s="49">
        <f>VLOOKUP(Tabla15[[#This Row],[N° 
Evento]],'Eventos de riesgos'!B:J,9,0)</f>
        <v>0</v>
      </c>
      <c r="W120" s="49">
        <f>VLOOKUP(Tabla15[[#This Row],[N° 
Evento]],'Eventos de riesgos'!B:K,10,0)</f>
        <v>0</v>
      </c>
      <c r="X120" s="44" t="str">
        <f>VLOOKUP(Tabla15[[#This Row],[N° 
Evento]],'Eventos de riesgos'!B:L,11,0)</f>
        <v>6 - Fallas Tecnologicas</v>
      </c>
      <c r="Y120" s="44" t="str">
        <f>VLOOKUP(Tabla15[[#This Row],[N° 
Evento]],'Eventos de riesgos'!B:M,12,0)</f>
        <v>61 - Sistemas</v>
      </c>
      <c r="Z120" s="44" t="str">
        <f>VLOOKUP(Tabla15[[#This Row],[N° 
Evento]],'Eventos de riesgos'!B:N,13,0)</f>
        <v>611 - Pérdida por Problemas en Software</v>
      </c>
      <c r="AA120" s="44" t="str">
        <f>+VLOOKUP(Tabla15[[#This Row],[N° 
Evento]],'Eventos de riesgos'!B:AE,23,0)</f>
        <v>Errores por actualizoción Wog</v>
      </c>
      <c r="AB120" s="43" t="str">
        <f>VLOOKUP(Tabla15[[#This Row],[N° 
Evento]],'Eventos de riesgos'!B:O,14,0)</f>
        <v>Ninguna</v>
      </c>
      <c r="AC120" s="48">
        <f>VLOOKUP(Tabla15[[#This Row],[N° 
Evento]],'Eventos de riesgos'!B:P,15,0)</f>
        <v>45291.636805555558</v>
      </c>
      <c r="AD120" s="43" t="str">
        <f>VLOOKUP(Tabla15[[#This Row],[N° 
Evento]],'Eventos de riesgos'!B:Q,16,0)</f>
        <v>Crédito rotativo</v>
      </c>
      <c r="AE120" s="43" t="str">
        <f>VLOOKUP(Tabla15[[#This Row],[N° 
Evento]],'Eventos de riesgos'!B:R,17,0)</f>
        <v>Ninguno</v>
      </c>
      <c r="AF120" s="45" t="str">
        <f>VLOOKUP(Tabla15[[#This Row],[N° 
Evento]],'Eventos de riesgos'!B:V,21,0)</f>
        <v>Aprobado</v>
      </c>
      <c r="AG120" s="44" t="str">
        <f>VLOOKUP(Tabla15[[#This Row],[N° 
Evento]],'Eventos de riesgos'!B:W,22,0)</f>
        <v xml:space="preserve">
10/01/2024 12:02:45: Aprobada la creación</v>
      </c>
    </row>
    <row r="121" spans="3:33" ht="59" customHeight="1" x14ac:dyDescent="0.55000000000000004">
      <c r="C121" s="43" t="str">
        <f>+Tabla15[[#This Row],[N° 
Evento]]&amp;"-"&amp;Tabla15[[#This Row],[N° Tarea]]</f>
        <v>51-1</v>
      </c>
      <c r="D121" s="43">
        <v>51</v>
      </c>
      <c r="E121" s="43">
        <v>1</v>
      </c>
      <c r="F121" s="44" t="s">
        <v>383</v>
      </c>
      <c r="G121" s="44" t="s">
        <v>1020</v>
      </c>
      <c r="H121" s="44" t="s">
        <v>750</v>
      </c>
      <c r="I121" s="45" t="s">
        <v>378</v>
      </c>
      <c r="J121" s="46">
        <v>45279</v>
      </c>
      <c r="K121" s="46">
        <v>45279</v>
      </c>
      <c r="L121" s="47" t="str">
        <f>IF(Tabla15[[#This Row],[Fecha de Finalización]]&gt;0,"Cerrada","En Proceso")</f>
        <v>Cerrada</v>
      </c>
      <c r="M121" s="43">
        <f t="shared" si="3"/>
        <v>0</v>
      </c>
      <c r="N121" s="44" t="s">
        <v>384</v>
      </c>
      <c r="O121" s="43">
        <f>VLOOKUP(Tabla15[[#This Row],[N° 
Evento]],'Eventos de riesgos'!B:C,2,0)</f>
        <v>2023</v>
      </c>
      <c r="P121" s="43" t="str">
        <f>VLOOKUP(Tabla15[[#This Row],[N° 
Evento]],'Eventos de riesgos'!B:D,3,0)</f>
        <v xml:space="preserve">Dic  </v>
      </c>
      <c r="Q121" s="48">
        <f>VLOOKUP(Tabla15[[#This Row],[N° 
Evento]],'Eventos de riesgos'!B:E,4,0)</f>
        <v>45279.510416666664</v>
      </c>
      <c r="R121" s="48">
        <f>VLOOKUP(Tabla15[[#This Row],[N° 
Evento]],'Eventos de riesgos'!B:F,5,0)</f>
        <v>45318.510416666664</v>
      </c>
      <c r="S121" s="48">
        <f>VLOOKUP(Tabla15[[#This Row],[N° 
Evento]],'Eventos de riesgos'!B:G,6,0)</f>
        <v>45279.511111111111</v>
      </c>
      <c r="T121" s="62" t="str">
        <f>VLOOKUP(Tabla15[[#This Row],[N° 
Evento]],'Eventos de riesgos'!B:H,7,0)</f>
        <v xml:space="preserve">Caso
La Gerencia, la Dirección de SAS y Jefe de operaciones reportan errores en la App de Febor y la Cooperativa Digital, no deja ver algunos productos y muestra avisos de error al momento de efectuar transacciones.
Dir SAS: 'D Fernando dice q esta cuenta la inscribió hoy sobre las 2 pm… y lo dejo sin inconveniente inscribirla, al tratar de hacer la transacción se presento el error del cual les compartí pantallazo (…)'
Jefe operaciones: 'Nosotros inscribimos el tercero para hacer la transferencia pero eso no se refleja en la coop'Jefe operaciones:' Ya informe a wog que al parecer el problema continua en app se soluciono en coop digital. estoy atenta si alguien reporta que el problema continua en coop digital'
Gerencia: informa que el daño puede deberse al consumo de la plataforma BI, según lo conversado con William de Wog.
Acciones
Solicitar la desconexión de BI a Wog. Responsable Dir TI
Monitorear el funcionamiento de la App y Coop Digital. Responsable Dir TI
</v>
      </c>
      <c r="U121" s="49">
        <f>VLOOKUP(Tabla15[[#This Row],[N° 
Evento]],'Eventos de riesgos'!B:I,8,0)</f>
        <v>0</v>
      </c>
      <c r="V121" s="49">
        <f>VLOOKUP(Tabla15[[#This Row],[N° 
Evento]],'Eventos de riesgos'!B:J,9,0)</f>
        <v>0</v>
      </c>
      <c r="W121" s="49">
        <f>VLOOKUP(Tabla15[[#This Row],[N° 
Evento]],'Eventos de riesgos'!B:K,10,0)</f>
        <v>0</v>
      </c>
      <c r="X121" s="44" t="str">
        <f>VLOOKUP(Tabla15[[#This Row],[N° 
Evento]],'Eventos de riesgos'!B:L,11,0)</f>
        <v>6 - Fallas Tecnologicas</v>
      </c>
      <c r="Y121" s="44" t="str">
        <f>VLOOKUP(Tabla15[[#This Row],[N° 
Evento]],'Eventos de riesgos'!B:M,12,0)</f>
        <v>61 - Sistemas</v>
      </c>
      <c r="Z121" s="44" t="str">
        <f>VLOOKUP(Tabla15[[#This Row],[N° 
Evento]],'Eventos de riesgos'!B:N,13,0)</f>
        <v>611 - Pérdida por Problemas en Software</v>
      </c>
      <c r="AA121" s="44" t="str">
        <f>+VLOOKUP(Tabla15[[#This Row],[N° 
Evento]],'Eventos de riesgos'!B:AE,23,0)</f>
        <v>Fallas Cooperativa Digital</v>
      </c>
      <c r="AB121" s="43" t="str">
        <f>VLOOKUP(Tabla15[[#This Row],[N° 
Evento]],'Eventos de riesgos'!B:O,14,0)</f>
        <v>Ninguna</v>
      </c>
      <c r="AC121" s="48">
        <f>VLOOKUP(Tabla15[[#This Row],[N° 
Evento]],'Eventos de riesgos'!B:P,15,0)</f>
        <v>44957.525694444441</v>
      </c>
      <c r="AD121" s="43" t="str">
        <f>VLOOKUP(Tabla15[[#This Row],[N° 
Evento]],'Eventos de riesgos'!B:Q,16,0)</f>
        <v>Varios tipos de crédito</v>
      </c>
      <c r="AE121" s="43" t="str">
        <f>VLOOKUP(Tabla15[[#This Row],[N° 
Evento]],'Eventos de riesgos'!B:R,17,0)</f>
        <v>Aplicación móvil (App Febor) / Cooperativa Digital</v>
      </c>
      <c r="AF121" s="45" t="str">
        <f>VLOOKUP(Tabla15[[#This Row],[N° 
Evento]],'Eventos de riesgos'!B:V,21,0)</f>
        <v>Aprobado</v>
      </c>
      <c r="AG121" s="44" t="str">
        <f>VLOOKUP(Tabla15[[#This Row],[N° 
Evento]],'Eventos de riesgos'!B:W,22,0)</f>
        <v>10/01/2024 12:38:39: Creado</v>
      </c>
    </row>
    <row r="122" spans="3:33" ht="59" customHeight="1" x14ac:dyDescent="0.55000000000000004">
      <c r="C122" s="43" t="str">
        <f>+Tabla15[[#This Row],[N° 
Evento]]&amp;"-"&amp;Tabla15[[#This Row],[N° Tarea]]</f>
        <v>51-2</v>
      </c>
      <c r="D122" s="43">
        <v>51</v>
      </c>
      <c r="E122" s="43">
        <v>2</v>
      </c>
      <c r="F122" s="44" t="s">
        <v>385</v>
      </c>
      <c r="G122" s="44" t="s">
        <v>1020</v>
      </c>
      <c r="H122" s="44" t="s">
        <v>750</v>
      </c>
      <c r="I122" s="45" t="s">
        <v>378</v>
      </c>
      <c r="J122" s="46">
        <v>45279</v>
      </c>
      <c r="K122" s="46">
        <v>45316</v>
      </c>
      <c r="L122" s="47" t="str">
        <f>IF(Tabla15[[#This Row],[Fecha de Finalización]]&gt;0,"Cerrada","En Proceso")</f>
        <v>Cerrada</v>
      </c>
      <c r="M122" s="43">
        <f t="shared" si="3"/>
        <v>37</v>
      </c>
      <c r="N122" s="50" t="s">
        <v>838</v>
      </c>
      <c r="O122" s="43">
        <f>VLOOKUP(Tabla15[[#This Row],[N° 
Evento]],'Eventos de riesgos'!B:C,2,0)</f>
        <v>2023</v>
      </c>
      <c r="P122" s="43" t="str">
        <f>VLOOKUP(Tabla15[[#This Row],[N° 
Evento]],'Eventos de riesgos'!B:D,3,0)</f>
        <v xml:space="preserve">Dic  </v>
      </c>
      <c r="Q122" s="48">
        <f>VLOOKUP(Tabla15[[#This Row],[N° 
Evento]],'Eventos de riesgos'!B:E,4,0)</f>
        <v>45279.510416666664</v>
      </c>
      <c r="R122" s="48">
        <f>VLOOKUP(Tabla15[[#This Row],[N° 
Evento]],'Eventos de riesgos'!B:F,5,0)</f>
        <v>45318.510416666664</v>
      </c>
      <c r="S122" s="48">
        <f>VLOOKUP(Tabla15[[#This Row],[N° 
Evento]],'Eventos de riesgos'!B:G,6,0)</f>
        <v>45279.511111111111</v>
      </c>
      <c r="T122" s="62" t="str">
        <f>VLOOKUP(Tabla15[[#This Row],[N° 
Evento]],'Eventos de riesgos'!B:H,7,0)</f>
        <v xml:space="preserve">Caso
La Gerencia, la Dirección de SAS y Jefe de operaciones reportan errores en la App de Febor y la Cooperativa Digital, no deja ver algunos productos y muestra avisos de error al momento de efectuar transacciones.
Dir SAS: 'D Fernando dice q esta cuenta la inscribió hoy sobre las 2 pm… y lo dejo sin inconveniente inscribirla, al tratar de hacer la transacción se presento el error del cual les compartí pantallazo (…)'
Jefe operaciones: 'Nosotros inscribimos el tercero para hacer la transferencia pero eso no se refleja en la coop'Jefe operaciones:' Ya informe a wog que al parecer el problema continua en app se soluciono en coop digital. estoy atenta si alguien reporta que el problema continua en coop digital'
Gerencia: informa que el daño puede deberse al consumo de la plataforma BI, según lo conversado con William de Wog.
Acciones
Solicitar la desconexión de BI a Wog. Responsable Dir TI
Monitorear el funcionamiento de la App y Coop Digital. Responsable Dir TI
</v>
      </c>
      <c r="U122" s="49">
        <f>VLOOKUP(Tabla15[[#This Row],[N° 
Evento]],'Eventos de riesgos'!B:I,8,0)</f>
        <v>0</v>
      </c>
      <c r="V122" s="49">
        <f>VLOOKUP(Tabla15[[#This Row],[N° 
Evento]],'Eventos de riesgos'!B:J,9,0)</f>
        <v>0</v>
      </c>
      <c r="W122" s="49">
        <f>VLOOKUP(Tabla15[[#This Row],[N° 
Evento]],'Eventos de riesgos'!B:K,10,0)</f>
        <v>0</v>
      </c>
      <c r="X122" s="44" t="str">
        <f>VLOOKUP(Tabla15[[#This Row],[N° 
Evento]],'Eventos de riesgos'!B:L,11,0)</f>
        <v>6 - Fallas Tecnologicas</v>
      </c>
      <c r="Y122" s="44" t="str">
        <f>VLOOKUP(Tabla15[[#This Row],[N° 
Evento]],'Eventos de riesgos'!B:M,12,0)</f>
        <v>61 - Sistemas</v>
      </c>
      <c r="Z122" s="44" t="str">
        <f>VLOOKUP(Tabla15[[#This Row],[N° 
Evento]],'Eventos de riesgos'!B:N,13,0)</f>
        <v>611 - Pérdida por Problemas en Software</v>
      </c>
      <c r="AA122" s="44" t="str">
        <f>+VLOOKUP(Tabla15[[#This Row],[N° 
Evento]],'Eventos de riesgos'!B:AE,23,0)</f>
        <v>Fallas Cooperativa Digital</v>
      </c>
      <c r="AB122" s="43" t="str">
        <f>VLOOKUP(Tabla15[[#This Row],[N° 
Evento]],'Eventos de riesgos'!B:O,14,0)</f>
        <v>Ninguna</v>
      </c>
      <c r="AC122" s="48">
        <f>VLOOKUP(Tabla15[[#This Row],[N° 
Evento]],'Eventos de riesgos'!B:P,15,0)</f>
        <v>44957.525694444441</v>
      </c>
      <c r="AD122" s="43" t="str">
        <f>VLOOKUP(Tabla15[[#This Row],[N° 
Evento]],'Eventos de riesgos'!B:Q,16,0)</f>
        <v>Varios tipos de crédito</v>
      </c>
      <c r="AE122" s="43" t="str">
        <f>VLOOKUP(Tabla15[[#This Row],[N° 
Evento]],'Eventos de riesgos'!B:R,17,0)</f>
        <v>Aplicación móvil (App Febor) / Cooperativa Digital</v>
      </c>
      <c r="AF122" s="45" t="str">
        <f>VLOOKUP(Tabla15[[#This Row],[N° 
Evento]],'Eventos de riesgos'!B:V,21,0)</f>
        <v>Aprobado</v>
      </c>
      <c r="AG122" s="44" t="str">
        <f>VLOOKUP(Tabla15[[#This Row],[N° 
Evento]],'Eventos de riesgos'!B:W,22,0)</f>
        <v>10/01/2024 12:38:39: Creado</v>
      </c>
    </row>
    <row r="123" spans="3:33" ht="59" customHeight="1" x14ac:dyDescent="0.55000000000000004">
      <c r="C123" s="43" t="str">
        <f>+Tabla15[[#This Row],[N° 
Evento]]&amp;"-"&amp;Tabla15[[#This Row],[N° Tarea]]</f>
        <v>52-1</v>
      </c>
      <c r="D123" s="43">
        <v>52</v>
      </c>
      <c r="E123" s="43">
        <v>1</v>
      </c>
      <c r="F123" s="44" t="s">
        <v>386</v>
      </c>
      <c r="G123" s="44" t="s">
        <v>1020</v>
      </c>
      <c r="H123" s="44" t="s">
        <v>215</v>
      </c>
      <c r="I123" s="45" t="s">
        <v>91</v>
      </c>
      <c r="J123" s="46">
        <v>45282</v>
      </c>
      <c r="K123" s="46">
        <v>45302</v>
      </c>
      <c r="L123" s="47" t="str">
        <f>IF(Tabla15[[#This Row],[Fecha de Finalización]]&gt;0,"Cerrada","En Proceso")</f>
        <v>Cerrada</v>
      </c>
      <c r="M123" s="43">
        <f t="shared" si="3"/>
        <v>20</v>
      </c>
      <c r="N123" s="44" t="s">
        <v>387</v>
      </c>
      <c r="O123" s="43">
        <f>VLOOKUP(Tabla15[[#This Row],[N° 
Evento]],'Eventos de riesgos'!B:C,2,0)</f>
        <v>2023</v>
      </c>
      <c r="P123" s="43" t="str">
        <f>VLOOKUP(Tabla15[[#This Row],[N° 
Evento]],'Eventos de riesgos'!B:D,3,0)</f>
        <v xml:space="preserve">Dic  </v>
      </c>
      <c r="Q123" s="48">
        <f>VLOOKUP(Tabla15[[#This Row],[N° 
Evento]],'Eventos de riesgos'!B:E,4,0)</f>
        <v>45282.582638888889</v>
      </c>
      <c r="R123" s="48">
        <f>VLOOKUP(Tabla15[[#This Row],[N° 
Evento]],'Eventos de riesgos'!B:F,5,0)</f>
        <v>45286.582638888889</v>
      </c>
      <c r="S123" s="48">
        <f>VLOOKUP(Tabla15[[#This Row],[N° 
Evento]],'Eventos de riesgos'!B:G,6,0)</f>
        <v>45282.582638888889</v>
      </c>
      <c r="T123" s="62" t="str">
        <f>VLOOKUP(Tabla15[[#This Row],[N° 
Evento]],'Eventos de riesgos'!B:H,7,0)</f>
        <v xml:space="preserve">Caso
El Consejo Walter Idárraga solicitó aclaración a la Gerencia sobre la admisión del señor Alfonso Serrano Parra indicando lo siguiente:
'Juan Pablo en relación con las afiliaciones a Febor de esta semana aparece la solicitud del pensionado Alfonso Serrano Parra y en su formato de vinculación indica asociado nuevo, hasta donde recuerdo este señor es uno de los deudores morosos a los que no se le pudo cobrar nada'.
Luego de investigar la situación particular, se concluye a que obedece a la omisión de un control desde el área de operaciones por parte del analista que debe verificar la totalidad de requisitos para la admisión de asociados.
Jefe de operaciones: 'Buenos días si señor, en la verificación que hizo Andrea la realizó con la información de Orfeo y no le salía nada, pero al validar en wog, el sábado se dio cuenta que si era reingreso. Tiene fecha de retiro 2018-03-28 y el motivo es expulsado.
'Jefe Jurídico: 'Alfonso Serrano fue excluido mediante Resolución 053 del 19 de enero del 2018'
Acciones
Verificar y corregir (si aplica) el procedimiento de afiliaciones. Responsable Jefe de Operaciones 
Auditar y verificar que no se hayan filtrado antes más asociados con alguna exclusión. En caso de existir, se debe iniciar proceso de retiro. Responsable Jefe Jurídico y Jefe de Control Interno
</v>
      </c>
      <c r="U123" s="49">
        <f>VLOOKUP(Tabla15[[#This Row],[N° 
Evento]],'Eventos de riesgos'!B:I,8,0)</f>
        <v>0</v>
      </c>
      <c r="V123" s="49">
        <f>VLOOKUP(Tabla15[[#This Row],[N° 
Evento]],'Eventos de riesgos'!B:J,9,0)</f>
        <v>0</v>
      </c>
      <c r="W123" s="49">
        <f>VLOOKUP(Tabla15[[#This Row],[N° 
Evento]],'Eventos de riesgos'!B:K,10,0)</f>
        <v>0</v>
      </c>
      <c r="X123" s="44" t="str">
        <f>VLOOKUP(Tabla15[[#This Row],[N° 
Evento]],'Eventos de riesgos'!B:L,11,0)</f>
        <v>7 - Ejecución y Administración de Procesos</v>
      </c>
      <c r="Y123" s="44" t="str">
        <f>VLOOKUP(Tabla15[[#This Row],[N° 
Evento]],'Eventos de riesgos'!B:M,12,0)</f>
        <v>73 - Aceptación de Clientes y Documentación en Contratación</v>
      </c>
      <c r="Z123" s="44" t="str">
        <f>VLOOKUP(Tabla15[[#This Row],[N° 
Evento]],'Eventos de riesgos'!B:N,13,0)</f>
        <v>731 - Inexistencia de Autorizaciones, Rechazos de Clientes</v>
      </c>
      <c r="AA123" s="44" t="str">
        <f>+VLOOKUP(Tabla15[[#This Row],[N° 
Evento]],'Eventos de riesgos'!B:AE,23,0)</f>
        <v>Reingreso no permitido por Estatuto</v>
      </c>
      <c r="AB123" s="43" t="str">
        <f>VLOOKUP(Tabla15[[#This Row],[N° 
Evento]],'Eventos de riesgos'!B:O,14,0)</f>
        <v>Ninguna</v>
      </c>
      <c r="AC123" s="48">
        <f>VLOOKUP(Tabla15[[#This Row],[N° 
Evento]],'Eventos de riesgos'!B:P,15,0)</f>
        <v>45291.582638888889</v>
      </c>
      <c r="AD123" s="43" t="str">
        <f>VLOOKUP(Tabla15[[#This Row],[N° 
Evento]],'Eventos de riesgos'!B:Q,16,0)</f>
        <v>Ninguno</v>
      </c>
      <c r="AE123" s="43" t="str">
        <f>VLOOKUP(Tabla15[[#This Row],[N° 
Evento]],'Eventos de riesgos'!B:R,17,0)</f>
        <v>Ninguno</v>
      </c>
      <c r="AF123" s="45" t="str">
        <f>VLOOKUP(Tabla15[[#This Row],[N° 
Evento]],'Eventos de riesgos'!B:V,21,0)</f>
        <v>Aprobado</v>
      </c>
      <c r="AG123" s="44" t="str">
        <f>VLOOKUP(Tabla15[[#This Row],[N° 
Evento]],'Eventos de riesgos'!B:W,22,0)</f>
        <v>10/01/2024 14:03:04: Creado</v>
      </c>
    </row>
    <row r="124" spans="3:33" ht="59" customHeight="1" x14ac:dyDescent="0.55000000000000004">
      <c r="C124" s="43" t="str">
        <f>+Tabla15[[#This Row],[N° 
Evento]]&amp;"-"&amp;Tabla15[[#This Row],[N° Tarea]]</f>
        <v>52-2</v>
      </c>
      <c r="D124" s="43">
        <v>52</v>
      </c>
      <c r="E124" s="43">
        <v>2</v>
      </c>
      <c r="F124" s="44" t="s">
        <v>388</v>
      </c>
      <c r="G124" s="44" t="s">
        <v>1019</v>
      </c>
      <c r="H124" s="44" t="s">
        <v>233</v>
      </c>
      <c r="I124" s="45" t="s">
        <v>240</v>
      </c>
      <c r="J124" s="46">
        <v>45287</v>
      </c>
      <c r="K124" s="46">
        <v>45287</v>
      </c>
      <c r="L124" s="47" t="str">
        <f>IF(Tabla15[[#This Row],[Fecha de Finalización]]&gt;0,"Cerrada","En Proceso")</f>
        <v>Cerrada</v>
      </c>
      <c r="M124" s="43">
        <f t="shared" si="3"/>
        <v>0</v>
      </c>
      <c r="N124" s="44" t="s">
        <v>839</v>
      </c>
      <c r="O124" s="43">
        <f>VLOOKUP(Tabla15[[#This Row],[N° 
Evento]],'Eventos de riesgos'!B:C,2,0)</f>
        <v>2023</v>
      </c>
      <c r="P124" s="43" t="str">
        <f>VLOOKUP(Tabla15[[#This Row],[N° 
Evento]],'Eventos de riesgos'!B:D,3,0)</f>
        <v xml:space="preserve">Dic  </v>
      </c>
      <c r="Q124" s="48">
        <f>VLOOKUP(Tabla15[[#This Row],[N° 
Evento]],'Eventos de riesgos'!B:E,4,0)</f>
        <v>45282.582638888889</v>
      </c>
      <c r="R124" s="48">
        <f>VLOOKUP(Tabla15[[#This Row],[N° 
Evento]],'Eventos de riesgos'!B:F,5,0)</f>
        <v>45286.582638888889</v>
      </c>
      <c r="S124" s="48">
        <f>VLOOKUP(Tabla15[[#This Row],[N° 
Evento]],'Eventos de riesgos'!B:G,6,0)</f>
        <v>45282.582638888889</v>
      </c>
      <c r="T124" s="62" t="str">
        <f>VLOOKUP(Tabla15[[#This Row],[N° 
Evento]],'Eventos de riesgos'!B:H,7,0)</f>
        <v xml:space="preserve">Caso
El Consejo Walter Idárraga solicitó aclaración a la Gerencia sobre la admisión del señor Alfonso Serrano Parra indicando lo siguiente:
'Juan Pablo en relación con las afiliaciones a Febor de esta semana aparece la solicitud del pensionado Alfonso Serrano Parra y en su formato de vinculación indica asociado nuevo, hasta donde recuerdo este señor es uno de los deudores morosos a los que no se le pudo cobrar nada'.
Luego de investigar la situación particular, se concluye a que obedece a la omisión de un control desde el área de operaciones por parte del analista que debe verificar la totalidad de requisitos para la admisión de asociados.
Jefe de operaciones: 'Buenos días si señor, en la verificación que hizo Andrea la realizó con la información de Orfeo y no le salía nada, pero al validar en wog, el sábado se dio cuenta que si era reingreso. Tiene fecha de retiro 2018-03-28 y el motivo es expulsado.
'Jefe Jurídico: 'Alfonso Serrano fue excluido mediante Resolución 053 del 19 de enero del 2018'
Acciones
Verificar y corregir (si aplica) el procedimiento de afiliaciones. Responsable Jefe de Operaciones 
Auditar y verificar que no se hayan filtrado antes más asociados con alguna exclusión. En caso de existir, se debe iniciar proceso de retiro. Responsable Jefe Jurídico y Jefe de Control Interno
</v>
      </c>
      <c r="U124" s="49">
        <f>VLOOKUP(Tabla15[[#This Row],[N° 
Evento]],'Eventos de riesgos'!B:I,8,0)</f>
        <v>0</v>
      </c>
      <c r="V124" s="49">
        <f>VLOOKUP(Tabla15[[#This Row],[N° 
Evento]],'Eventos de riesgos'!B:J,9,0)</f>
        <v>0</v>
      </c>
      <c r="W124" s="49">
        <f>VLOOKUP(Tabla15[[#This Row],[N° 
Evento]],'Eventos de riesgos'!B:K,10,0)</f>
        <v>0</v>
      </c>
      <c r="X124" s="44" t="str">
        <f>VLOOKUP(Tabla15[[#This Row],[N° 
Evento]],'Eventos de riesgos'!B:L,11,0)</f>
        <v>7 - Ejecución y Administración de Procesos</v>
      </c>
      <c r="Y124" s="44" t="str">
        <f>VLOOKUP(Tabla15[[#This Row],[N° 
Evento]],'Eventos de riesgos'!B:M,12,0)</f>
        <v>73 - Aceptación de Clientes y Documentación en Contratación</v>
      </c>
      <c r="Z124" s="44" t="str">
        <f>VLOOKUP(Tabla15[[#This Row],[N° 
Evento]],'Eventos de riesgos'!B:N,13,0)</f>
        <v>731 - Inexistencia de Autorizaciones, Rechazos de Clientes</v>
      </c>
      <c r="AA124" s="44" t="str">
        <f>+VLOOKUP(Tabla15[[#This Row],[N° 
Evento]],'Eventos de riesgos'!B:AE,23,0)</f>
        <v>Reingreso no permitido por Estatuto</v>
      </c>
      <c r="AB124" s="43" t="str">
        <f>VLOOKUP(Tabla15[[#This Row],[N° 
Evento]],'Eventos de riesgos'!B:O,14,0)</f>
        <v>Ninguna</v>
      </c>
      <c r="AC124" s="48">
        <f>VLOOKUP(Tabla15[[#This Row],[N° 
Evento]],'Eventos de riesgos'!B:P,15,0)</f>
        <v>45291.582638888889</v>
      </c>
      <c r="AD124" s="43" t="str">
        <f>VLOOKUP(Tabla15[[#This Row],[N° 
Evento]],'Eventos de riesgos'!B:Q,16,0)</f>
        <v>Ninguno</v>
      </c>
      <c r="AE124" s="43" t="str">
        <f>VLOOKUP(Tabla15[[#This Row],[N° 
Evento]],'Eventos de riesgos'!B:R,17,0)</f>
        <v>Ninguno</v>
      </c>
      <c r="AF124" s="45" t="str">
        <f>VLOOKUP(Tabla15[[#This Row],[N° 
Evento]],'Eventos de riesgos'!B:V,21,0)</f>
        <v>Aprobado</v>
      </c>
      <c r="AG124" s="44" t="str">
        <f>VLOOKUP(Tabla15[[#This Row],[N° 
Evento]],'Eventos de riesgos'!B:W,22,0)</f>
        <v>10/01/2024 14:03:04: Creado</v>
      </c>
    </row>
    <row r="125" spans="3:33" ht="59" customHeight="1" x14ac:dyDescent="0.55000000000000004">
      <c r="C125" s="43" t="str">
        <f>+Tabla15[[#This Row],[N° 
Evento]]&amp;"-"&amp;Tabla15[[#This Row],[N° Tarea]]</f>
        <v>53-1</v>
      </c>
      <c r="D125" s="43">
        <v>53</v>
      </c>
      <c r="E125" s="43">
        <v>1</v>
      </c>
      <c r="F125" s="51" t="s">
        <v>419</v>
      </c>
      <c r="G125" s="44" t="s">
        <v>1019</v>
      </c>
      <c r="H125" s="44" t="s">
        <v>224</v>
      </c>
      <c r="I125" s="45" t="s">
        <v>420</v>
      </c>
      <c r="J125" s="46">
        <v>45331</v>
      </c>
      <c r="K125" s="46">
        <v>44966</v>
      </c>
      <c r="L125" s="47" t="str">
        <f>IF(Tabla15[[#This Row],[Fecha de Finalización]]&gt;0,"Cerrada","En Proceso")</f>
        <v>Cerrada</v>
      </c>
      <c r="M125" s="52">
        <f t="shared" si="3"/>
        <v>-365</v>
      </c>
      <c r="N125" s="44" t="s">
        <v>421</v>
      </c>
      <c r="O125" s="43">
        <f>VLOOKUP(Tabla15[[#This Row],[N° 
Evento]],'Eventos de riesgos'!B:C,2,0)</f>
        <v>2024</v>
      </c>
      <c r="P125" s="43" t="str">
        <f>VLOOKUP(Tabla15[[#This Row],[N° 
Evento]],'Eventos de riesgos'!B:D,3,0)</f>
        <v xml:space="preserve">Feb </v>
      </c>
      <c r="Q125" s="48">
        <f>VLOOKUP(Tabla15[[#This Row],[N° 
Evento]],'Eventos de riesgos'!B:E,4,0)</f>
        <v>45331.989583333336</v>
      </c>
      <c r="R125" s="48">
        <f>VLOOKUP(Tabla15[[#This Row],[N° 
Evento]],'Eventos de riesgos'!B:F,5,0)</f>
        <v>45331.989583333336</v>
      </c>
      <c r="S125" s="48">
        <f>VLOOKUP(Tabla15[[#This Row],[N° 
Evento]],'Eventos de riesgos'!B:G,6,0)</f>
        <v>45331.989583333336</v>
      </c>
      <c r="T125" s="62" t="str">
        <f>VLOOKUP(Tabla15[[#This Row],[N° 
Evento]],'Eventos de riesgos'!B:H,7,0)</f>
        <v xml:space="preserve">CasoLa imagen de la Cooperativa se vio afectada al distribuir los calendarios del 2024, los cuales presentaban defectos de calidad provenientes del proveedor, tanto para los calendarios de escritorio como los de pared. El defecto fue detectado por integrantes del Consejo, quienes alertaron a la Gerencia, es decir, no fueron previamente identificados por el área responsable.Acciones
Comunicar al proveedor inmediatamente sobre el defecto del producto entregado.El proveedor se compromete a reemplazar los calendarios defectuosos.La muestra de verificación de calidad del producto fue mínima, por lo cual se requiere que en adelante, todos los productos recibidos tengan un proceso de verificación de calidad con una muestra acorde a la cantidad comprada.
</v>
      </c>
      <c r="U125" s="49">
        <f>VLOOKUP(Tabla15[[#This Row],[N° 
Evento]],'Eventos de riesgos'!B:I,8,0)</f>
        <v>0</v>
      </c>
      <c r="V125" s="49">
        <f>VLOOKUP(Tabla15[[#This Row],[N° 
Evento]],'Eventos de riesgos'!B:J,9,0)</f>
        <v>0</v>
      </c>
      <c r="W125" s="49">
        <f>VLOOKUP(Tabla15[[#This Row],[N° 
Evento]],'Eventos de riesgos'!B:K,10,0)</f>
        <v>0</v>
      </c>
      <c r="X125" s="44" t="str">
        <f>VLOOKUP(Tabla15[[#This Row],[N° 
Evento]],'Eventos de riesgos'!B:L,11,0)</f>
        <v>7 - Ejecución y Administración de Procesos</v>
      </c>
      <c r="Y125" s="44" t="str">
        <f>VLOOKUP(Tabla15[[#This Row],[N° 
Evento]],'Eventos de riesgos'!B:M,12,0)</f>
        <v>76 - Proveedores</v>
      </c>
      <c r="Z125" s="44" t="str">
        <f>VLOOKUP(Tabla15[[#This Row],[N° 
Evento]],'Eventos de riesgos'!B:N,13,0)</f>
        <v>763 - Incumplimiento de las Actividades Contratadas</v>
      </c>
      <c r="AA125" s="44" t="str">
        <f>+VLOOKUP(Tabla15[[#This Row],[N° 
Evento]],'Eventos de riesgos'!B:AE,23,0)</f>
        <v>Compra de productos defectuosos</v>
      </c>
      <c r="AB125" s="43" t="str">
        <f>VLOOKUP(Tabla15[[#This Row],[N° 
Evento]],'Eventos de riesgos'!B:O,14,0)</f>
        <v>Ninguna</v>
      </c>
      <c r="AC125" s="48">
        <f>VLOOKUP(Tabla15[[#This Row],[N° 
Evento]],'Eventos de riesgos'!B:P,15,0)</f>
        <v>45351.002083333333</v>
      </c>
      <c r="AD125" s="43" t="str">
        <f>VLOOKUP(Tabla15[[#This Row],[N° 
Evento]],'Eventos de riesgos'!B:Q,16,0)</f>
        <v>Ninguno</v>
      </c>
      <c r="AE125" s="43" t="str">
        <f>VLOOKUP(Tabla15[[#This Row],[N° 
Evento]],'Eventos de riesgos'!B:R,17,0)</f>
        <v>Ninguno</v>
      </c>
      <c r="AF125" s="45" t="str">
        <f>VLOOKUP(Tabla15[[#This Row],[N° 
Evento]],'Eventos de riesgos'!B:V,21,0)</f>
        <v>Aprobado</v>
      </c>
      <c r="AG125" s="44" t="str">
        <f>VLOOKUP(Tabla15[[#This Row],[N° 
Evento]],'Eventos de riesgos'!B:W,22,0)</f>
        <v>14/02/2024 00:04:41: Generada</v>
      </c>
    </row>
    <row r="126" spans="3:33" ht="59" customHeight="1" x14ac:dyDescent="0.55000000000000004">
      <c r="C126" s="43" t="str">
        <f>+Tabla15[[#This Row],[N° 
Evento]]&amp;"-"&amp;Tabla15[[#This Row],[N° Tarea]]</f>
        <v>53-2</v>
      </c>
      <c r="D126" s="43">
        <v>53</v>
      </c>
      <c r="E126" s="43">
        <v>2</v>
      </c>
      <c r="F126" s="51" t="s">
        <v>494</v>
      </c>
      <c r="G126" s="44" t="s">
        <v>1020</v>
      </c>
      <c r="H126" s="53" t="s">
        <v>424</v>
      </c>
      <c r="I126" s="44" t="s">
        <v>425</v>
      </c>
      <c r="J126" s="46">
        <v>45331</v>
      </c>
      <c r="K126" s="46">
        <v>45470</v>
      </c>
      <c r="L126" s="47" t="str">
        <f>IF(Tabla15[[#This Row],[Fecha de Finalización]]&gt;0,"Cerrada","En Proceso")</f>
        <v>Cerrada</v>
      </c>
      <c r="M126" s="52">
        <f t="shared" si="3"/>
        <v>139</v>
      </c>
      <c r="N126" s="44" t="s">
        <v>840</v>
      </c>
      <c r="O126" s="43">
        <f>VLOOKUP(Tabla15[[#This Row],[N° 
Evento]],'Eventos de riesgos'!B:C,2,0)</f>
        <v>2024</v>
      </c>
      <c r="P126" s="43" t="str">
        <f>VLOOKUP(Tabla15[[#This Row],[N° 
Evento]],'Eventos de riesgos'!B:D,3,0)</f>
        <v xml:space="preserve">Feb </v>
      </c>
      <c r="Q126" s="48">
        <f>VLOOKUP(Tabla15[[#This Row],[N° 
Evento]],'Eventos de riesgos'!B:E,4,0)</f>
        <v>45331.989583333336</v>
      </c>
      <c r="R126" s="48">
        <f>VLOOKUP(Tabla15[[#This Row],[N° 
Evento]],'Eventos de riesgos'!B:F,5,0)</f>
        <v>45331.989583333336</v>
      </c>
      <c r="S126" s="48">
        <f>VLOOKUP(Tabla15[[#This Row],[N° 
Evento]],'Eventos de riesgos'!B:G,6,0)</f>
        <v>45331.989583333336</v>
      </c>
      <c r="T126" s="62" t="str">
        <f>VLOOKUP(Tabla15[[#This Row],[N° 
Evento]],'Eventos de riesgos'!B:H,7,0)</f>
        <v xml:space="preserve">CasoLa imagen de la Cooperativa se vio afectada al distribuir los calendarios del 2024, los cuales presentaban defectos de calidad provenientes del proveedor, tanto para los calendarios de escritorio como los de pared. El defecto fue detectado por integrantes del Consejo, quienes alertaron a la Gerencia, es decir, no fueron previamente identificados por el área responsable.Acciones
Comunicar al proveedor inmediatamente sobre el defecto del producto entregado.El proveedor se compromete a reemplazar los calendarios defectuosos.La muestra de verificación de calidad del producto fue mínima, por lo cual se requiere que en adelante, todos los productos recibidos tengan un proceso de verificación de calidad con una muestra acorde a la cantidad comprada.
</v>
      </c>
      <c r="U126" s="49">
        <f>VLOOKUP(Tabla15[[#This Row],[N° 
Evento]],'Eventos de riesgos'!B:I,8,0)</f>
        <v>0</v>
      </c>
      <c r="V126" s="49">
        <f>VLOOKUP(Tabla15[[#This Row],[N° 
Evento]],'Eventos de riesgos'!B:J,9,0)</f>
        <v>0</v>
      </c>
      <c r="W126" s="49">
        <f>VLOOKUP(Tabla15[[#This Row],[N° 
Evento]],'Eventos de riesgos'!B:K,10,0)</f>
        <v>0</v>
      </c>
      <c r="X126" s="44" t="str">
        <f>VLOOKUP(Tabla15[[#This Row],[N° 
Evento]],'Eventos de riesgos'!B:L,11,0)</f>
        <v>7 - Ejecución y Administración de Procesos</v>
      </c>
      <c r="Y126" s="44" t="str">
        <f>VLOOKUP(Tabla15[[#This Row],[N° 
Evento]],'Eventos de riesgos'!B:M,12,0)</f>
        <v>76 - Proveedores</v>
      </c>
      <c r="Z126" s="44" t="str">
        <f>VLOOKUP(Tabla15[[#This Row],[N° 
Evento]],'Eventos de riesgos'!B:N,13,0)</f>
        <v>763 - Incumplimiento de las Actividades Contratadas</v>
      </c>
      <c r="AA126" s="44" t="str">
        <f>+VLOOKUP(Tabla15[[#This Row],[N° 
Evento]],'Eventos de riesgos'!B:AE,23,0)</f>
        <v>Compra de productos defectuosos</v>
      </c>
      <c r="AB126" s="43" t="str">
        <f>VLOOKUP(Tabla15[[#This Row],[N° 
Evento]],'Eventos de riesgos'!B:O,14,0)</f>
        <v>Ninguna</v>
      </c>
      <c r="AC126" s="48">
        <f>VLOOKUP(Tabla15[[#This Row],[N° 
Evento]],'Eventos de riesgos'!B:P,15,0)</f>
        <v>45351.002083333333</v>
      </c>
      <c r="AD126" s="43" t="str">
        <f>VLOOKUP(Tabla15[[#This Row],[N° 
Evento]],'Eventos de riesgos'!B:Q,16,0)</f>
        <v>Ninguno</v>
      </c>
      <c r="AE126" s="43" t="str">
        <f>VLOOKUP(Tabla15[[#This Row],[N° 
Evento]],'Eventos de riesgos'!B:R,17,0)</f>
        <v>Ninguno</v>
      </c>
      <c r="AF126" s="45" t="str">
        <f>VLOOKUP(Tabla15[[#This Row],[N° 
Evento]],'Eventos de riesgos'!B:V,21,0)</f>
        <v>Aprobado</v>
      </c>
      <c r="AG126" s="44" t="str">
        <f>VLOOKUP(Tabla15[[#This Row],[N° 
Evento]],'Eventos de riesgos'!B:W,22,0)</f>
        <v>14/02/2024 00:04:41: Generada</v>
      </c>
    </row>
    <row r="127" spans="3:33" ht="59" customHeight="1" x14ac:dyDescent="0.55000000000000004">
      <c r="C127" s="54" t="str">
        <f>+Tabla15[[#This Row],[N° 
Evento]]&amp;"-"&amp;Tabla15[[#This Row],[N° Tarea]]</f>
        <v>54-1</v>
      </c>
      <c r="D127" s="54">
        <v>54</v>
      </c>
      <c r="E127" s="54">
        <v>1</v>
      </c>
      <c r="F127" s="55" t="s">
        <v>433</v>
      </c>
      <c r="G127" s="44" t="s">
        <v>1019</v>
      </c>
      <c r="H127" s="53" t="s">
        <v>424</v>
      </c>
      <c r="I127" s="44" t="s">
        <v>425</v>
      </c>
      <c r="J127" s="57">
        <v>45348</v>
      </c>
      <c r="K127" s="57">
        <v>45348</v>
      </c>
      <c r="L127" s="47" t="str">
        <f>IF(Tabla15[[#This Row],[Fecha de Finalización]]&gt;0,"Cerrada","En Proceso")</f>
        <v>Cerrada</v>
      </c>
      <c r="M127" s="58">
        <f t="shared" si="3"/>
        <v>0</v>
      </c>
      <c r="N127" s="59"/>
      <c r="O127" s="54">
        <f>VLOOKUP(Tabla15[[#This Row],[N° 
Evento]],'Eventos de riesgos'!B:C,2,0)</f>
        <v>2024</v>
      </c>
      <c r="P127" s="54" t="str">
        <f>VLOOKUP(Tabla15[[#This Row],[N° 
Evento]],'Eventos de riesgos'!B:D,3,0)</f>
        <v xml:space="preserve">Feb </v>
      </c>
      <c r="Q127" s="60">
        <f>VLOOKUP(Tabla15[[#This Row],[N° 
Evento]],'Eventos de riesgos'!B:E,4,0)</f>
        <v>45323.651388888888</v>
      </c>
      <c r="R127" s="60">
        <f>VLOOKUP(Tabla15[[#This Row],[N° 
Evento]],'Eventos de riesgos'!B:F,5,0)</f>
        <v>45360.65347222222</v>
      </c>
      <c r="S127" s="60">
        <f>VLOOKUP(Tabla15[[#This Row],[N° 
Evento]],'Eventos de riesgos'!B:G,6,0)</f>
        <v>45334.652083333334</v>
      </c>
      <c r="T127" s="63" t="str">
        <f>VLOOKUP(Tabla15[[#This Row],[N° 
Evento]],'Eventos de riesgos'!B:H,7,0)</f>
        <v xml:space="preserve">CasoDurante los procesos mensuales de auditoría llevados a cabo por el área de control interno, se han identificado casos en los que se registran CDATs en el sistema con fechas posteriores al mes de solicitud. Esta situación es más común cuando los CDATs son solicitados hacia finales de mes y su creación se realiza a principios del mes siguiente. Al registrar el producto fuera del mes solicitado, genera afectación sobre la tasa de interés aplicable al depósito. Puede variar, dado que las tasas de interés son actualizadas mensualmente y en ocaciones cambian dependiendo de las propuestas aprobadas por el Consejo de Administración.Los efectos derivados de estas situaciones son:Incumplmiento a las políticas internas en cuanto a la creación de produtos bajo condiciones aprobadas por el consejo.Pérdida de credibilidad por la creación de productos no conformes, fuera de las condiciones inicalmente pactadas con el asociado.Inconformidad de los asociados cuando queda registrada una tasa menor a la pactada y genera menor reconocimeinto de interés por el dinero depositado.Afectación financiera y del margen de intermediación de Febor cuando queda registrada una tasa de interés mayor a la pactada y se debe reconocer más interés por el deposito constituído.AccionesExposición de los casos a gerencia. Jefe de Control Interno y CalidadExposición de los casos a comité de auditoría y consejo de administración. Jefe de Control Interno y CalidadDirectriz en comité de gerencia 26 de febrero de 2024: 'Los funcionarios encargados de crear el producto en el sistema deben hacerlo de inmediato, no se tolera que los dejen para dias posteriores y especialmente a final de mes deben organizar el proceso para que quede cerrado en el mes que corresponde'.Continuar con el monitoreo mensual por parte de control interno. Cerrar el evento de riesgo si no se presentan más casos por lo menos en 6 meses consecutivos.
</v>
      </c>
      <c r="U127" s="61">
        <f>VLOOKUP(Tabla15[[#This Row],[N° 
Evento]],'Eventos de riesgos'!B:I,8,0)</f>
        <v>0</v>
      </c>
      <c r="V127" s="61">
        <f>VLOOKUP(Tabla15[[#This Row],[N° 
Evento]],'Eventos de riesgos'!B:J,9,0)</f>
        <v>0</v>
      </c>
      <c r="W127" s="61">
        <f>VLOOKUP(Tabla15[[#This Row],[N° 
Evento]],'Eventos de riesgos'!B:K,10,0)</f>
        <v>0</v>
      </c>
      <c r="X127" s="59" t="str">
        <f>VLOOKUP(Tabla15[[#This Row],[N° 
Evento]],'Eventos de riesgos'!B:L,11,0)</f>
        <v>4 - Asociados o Clientes</v>
      </c>
      <c r="Y127" s="59" t="str">
        <f>VLOOKUP(Tabla15[[#This Row],[N° 
Evento]],'Eventos de riesgos'!B:M,12,0)</f>
        <v>42 - Prácticas Empresariales o de Mercadeo Improcedentes</v>
      </c>
      <c r="Z127" s="59" t="str">
        <f>VLOOKUP(Tabla15[[#This Row],[N° 
Evento]],'Eventos de riesgos'!B:N,13,0)</f>
        <v>425 - Actividades No Autorizadas</v>
      </c>
      <c r="AA127" s="44" t="str">
        <f>+VLOOKUP(Tabla15[[#This Row],[N° 
Evento]],'Eventos de riesgos'!B:AE,23,0)</f>
        <v>Error tasa CDAT</v>
      </c>
      <c r="AB127" s="54" t="str">
        <f>VLOOKUP(Tabla15[[#This Row],[N° 
Evento]],'Eventos de riesgos'!B:O,14,0)</f>
        <v>Ninguna</v>
      </c>
      <c r="AC127" s="60">
        <f>VLOOKUP(Tabla15[[#This Row],[N° 
Evento]],'Eventos de riesgos'!B:P,15,0)</f>
        <v>45351.693055555559</v>
      </c>
      <c r="AD127" s="54" t="str">
        <f>VLOOKUP(Tabla15[[#This Row],[N° 
Evento]],'Eventos de riesgos'!B:Q,16,0)</f>
        <v>CDAT</v>
      </c>
      <c r="AE127" s="54" t="str">
        <f>VLOOKUP(Tabla15[[#This Row],[N° 
Evento]],'Eventos de riesgos'!B:R,17,0)</f>
        <v>Ninguno</v>
      </c>
      <c r="AF127" s="56" t="str">
        <f>VLOOKUP(Tabla15[[#This Row],[N° 
Evento]],'Eventos de riesgos'!B:V,21,0)</f>
        <v>Aprobado</v>
      </c>
      <c r="AG127" s="59" t="str">
        <f>VLOOKUP(Tabla15[[#This Row],[N° 
Evento]],'Eventos de riesgos'!B:W,22,0)</f>
        <v>06/03/2024 16:39:47: Creado
06/03/2024 16:42:23: .</v>
      </c>
    </row>
    <row r="128" spans="3:33" ht="59" customHeight="1" x14ac:dyDescent="0.55000000000000004">
      <c r="C128" s="54" t="str">
        <f>+Tabla15[[#This Row],[N° 
Evento]]&amp;"-"&amp;Tabla15[[#This Row],[N° Tarea]]</f>
        <v>54-2</v>
      </c>
      <c r="D128" s="54">
        <v>54</v>
      </c>
      <c r="E128" s="54">
        <v>2</v>
      </c>
      <c r="F128" s="55" t="s">
        <v>841</v>
      </c>
      <c r="G128" s="44" t="s">
        <v>1020</v>
      </c>
      <c r="H128" s="59" t="s">
        <v>367</v>
      </c>
      <c r="I128" s="56" t="s">
        <v>432</v>
      </c>
      <c r="J128" s="57">
        <v>45348</v>
      </c>
      <c r="K128" s="57">
        <v>45348</v>
      </c>
      <c r="L128" s="47" t="str">
        <f>IF(Tabla15[[#This Row],[Fecha de Finalización]]&gt;0,"Cerrada","En Proceso")</f>
        <v>Cerrada</v>
      </c>
      <c r="M128" s="58">
        <f t="shared" si="3"/>
        <v>0</v>
      </c>
      <c r="N128" s="59"/>
      <c r="O128" s="54">
        <f>VLOOKUP(Tabla15[[#This Row],[N° 
Evento]],'Eventos de riesgos'!B:C,2,0)</f>
        <v>2024</v>
      </c>
      <c r="P128" s="54" t="str">
        <f>VLOOKUP(Tabla15[[#This Row],[N° 
Evento]],'Eventos de riesgos'!B:D,3,0)</f>
        <v xml:space="preserve">Feb </v>
      </c>
      <c r="Q128" s="60">
        <f>VLOOKUP(Tabla15[[#This Row],[N° 
Evento]],'Eventos de riesgos'!B:E,4,0)</f>
        <v>45323.651388888888</v>
      </c>
      <c r="R128" s="60">
        <f>VLOOKUP(Tabla15[[#This Row],[N° 
Evento]],'Eventos de riesgos'!B:F,5,0)</f>
        <v>45360.65347222222</v>
      </c>
      <c r="S128" s="60">
        <f>VLOOKUP(Tabla15[[#This Row],[N° 
Evento]],'Eventos de riesgos'!B:G,6,0)</f>
        <v>45334.652083333334</v>
      </c>
      <c r="T128" s="63" t="str">
        <f>VLOOKUP(Tabla15[[#This Row],[N° 
Evento]],'Eventos de riesgos'!B:H,7,0)</f>
        <v xml:space="preserve">CasoDurante los procesos mensuales de auditoría llevados a cabo por el área de control interno, se han identificado casos en los que se registran CDATs en el sistema con fechas posteriores al mes de solicitud. Esta situación es más común cuando los CDATs son solicitados hacia finales de mes y su creación se realiza a principios del mes siguiente. Al registrar el producto fuera del mes solicitado, genera afectación sobre la tasa de interés aplicable al depósito. Puede variar, dado que las tasas de interés son actualizadas mensualmente y en ocaciones cambian dependiendo de las propuestas aprobadas por el Consejo de Administración.Los efectos derivados de estas situaciones son:Incumplmiento a las políticas internas en cuanto a la creación de produtos bajo condiciones aprobadas por el consejo.Pérdida de credibilidad por la creación de productos no conformes, fuera de las condiciones inicalmente pactadas con el asociado.Inconformidad de los asociados cuando queda registrada una tasa menor a la pactada y genera menor reconocimeinto de interés por el dinero depositado.Afectación financiera y del margen de intermediación de Febor cuando queda registrada una tasa de interés mayor a la pactada y se debe reconocer más interés por el deposito constituído.AccionesExposición de los casos a gerencia. Jefe de Control Interno y CalidadExposición de los casos a comité de auditoría y consejo de administración. Jefe de Control Interno y CalidadDirectriz en comité de gerencia 26 de febrero de 2024: 'Los funcionarios encargados de crear el producto en el sistema deben hacerlo de inmediato, no se tolera que los dejen para dias posteriores y especialmente a final de mes deben organizar el proceso para que quede cerrado en el mes que corresponde'.Continuar con el monitoreo mensual por parte de control interno. Cerrar el evento de riesgo si no se presentan más casos por lo menos en 6 meses consecutivos.
</v>
      </c>
      <c r="U128" s="61">
        <f>VLOOKUP(Tabla15[[#This Row],[N° 
Evento]],'Eventos de riesgos'!B:I,8,0)</f>
        <v>0</v>
      </c>
      <c r="V128" s="61">
        <f>VLOOKUP(Tabla15[[#This Row],[N° 
Evento]],'Eventos de riesgos'!B:J,9,0)</f>
        <v>0</v>
      </c>
      <c r="W128" s="61">
        <f>VLOOKUP(Tabla15[[#This Row],[N° 
Evento]],'Eventos de riesgos'!B:K,10,0)</f>
        <v>0</v>
      </c>
      <c r="X128" s="59" t="str">
        <f>VLOOKUP(Tabla15[[#This Row],[N° 
Evento]],'Eventos de riesgos'!B:L,11,0)</f>
        <v>4 - Asociados o Clientes</v>
      </c>
      <c r="Y128" s="59" t="str">
        <f>VLOOKUP(Tabla15[[#This Row],[N° 
Evento]],'Eventos de riesgos'!B:M,12,0)</f>
        <v>42 - Prácticas Empresariales o de Mercadeo Improcedentes</v>
      </c>
      <c r="Z128" s="59" t="str">
        <f>VLOOKUP(Tabla15[[#This Row],[N° 
Evento]],'Eventos de riesgos'!B:N,13,0)</f>
        <v>425 - Actividades No Autorizadas</v>
      </c>
      <c r="AA128" s="44" t="str">
        <f>+VLOOKUP(Tabla15[[#This Row],[N° 
Evento]],'Eventos de riesgos'!B:AE,23,0)</f>
        <v>Error tasa CDAT</v>
      </c>
      <c r="AB128" s="54" t="str">
        <f>VLOOKUP(Tabla15[[#This Row],[N° 
Evento]],'Eventos de riesgos'!B:O,14,0)</f>
        <v>Ninguna</v>
      </c>
      <c r="AC128" s="60">
        <f>VLOOKUP(Tabla15[[#This Row],[N° 
Evento]],'Eventos de riesgos'!B:P,15,0)</f>
        <v>45351.693055555559</v>
      </c>
      <c r="AD128" s="54" t="str">
        <f>VLOOKUP(Tabla15[[#This Row],[N° 
Evento]],'Eventos de riesgos'!B:Q,16,0)</f>
        <v>CDAT</v>
      </c>
      <c r="AE128" s="54" t="str">
        <f>VLOOKUP(Tabla15[[#This Row],[N° 
Evento]],'Eventos de riesgos'!B:R,17,0)</f>
        <v>Ninguno</v>
      </c>
      <c r="AF128" s="56" t="str">
        <f>VLOOKUP(Tabla15[[#This Row],[N° 
Evento]],'Eventos de riesgos'!B:V,21,0)</f>
        <v>Aprobado</v>
      </c>
      <c r="AG128" s="59" t="str">
        <f>VLOOKUP(Tabla15[[#This Row],[N° 
Evento]],'Eventos de riesgos'!B:W,22,0)</f>
        <v>06/03/2024 16:39:47: Creado
06/03/2024 16:42:23: .</v>
      </c>
    </row>
    <row r="129" spans="3:33" ht="59" customHeight="1" x14ac:dyDescent="0.55000000000000004">
      <c r="C129" s="54" t="str">
        <f>+Tabla15[[#This Row],[N° 
Evento]]&amp;"-"&amp;Tabla15[[#This Row],[N° Tarea]]</f>
        <v>54-3</v>
      </c>
      <c r="D129" s="54">
        <v>54</v>
      </c>
      <c r="E129" s="54">
        <v>3</v>
      </c>
      <c r="F129" s="55" t="s">
        <v>434</v>
      </c>
      <c r="G129" s="44" t="s">
        <v>1020</v>
      </c>
      <c r="H129" s="73" t="s">
        <v>913</v>
      </c>
      <c r="I129" s="44" t="s">
        <v>423</v>
      </c>
      <c r="J129" s="57">
        <v>45348</v>
      </c>
      <c r="K129" s="57">
        <v>45535</v>
      </c>
      <c r="L129" s="47" t="str">
        <f>IF(Tabla15[[#This Row],[Fecha de Finalización]]&gt;0,"Cerrada","En Proceso")</f>
        <v>Cerrada</v>
      </c>
      <c r="M129" s="58">
        <f t="shared" si="3"/>
        <v>187</v>
      </c>
      <c r="N129" s="59" t="s">
        <v>518</v>
      </c>
      <c r="O129" s="54">
        <f>VLOOKUP(Tabla15[[#This Row],[N° 
Evento]],'Eventos de riesgos'!B:C,2,0)</f>
        <v>2024</v>
      </c>
      <c r="P129" s="54" t="str">
        <f>VLOOKUP(Tabla15[[#This Row],[N° 
Evento]],'Eventos de riesgos'!B:D,3,0)</f>
        <v xml:space="preserve">Feb </v>
      </c>
      <c r="Q129" s="60">
        <f>VLOOKUP(Tabla15[[#This Row],[N° 
Evento]],'Eventos de riesgos'!B:E,4,0)</f>
        <v>45323.651388888888</v>
      </c>
      <c r="R129" s="60">
        <f>VLOOKUP(Tabla15[[#This Row],[N° 
Evento]],'Eventos de riesgos'!B:F,5,0)</f>
        <v>45360.65347222222</v>
      </c>
      <c r="S129" s="60">
        <f>VLOOKUP(Tabla15[[#This Row],[N° 
Evento]],'Eventos de riesgos'!B:G,6,0)</f>
        <v>45334.652083333334</v>
      </c>
      <c r="T129" s="63" t="str">
        <f>VLOOKUP(Tabla15[[#This Row],[N° 
Evento]],'Eventos de riesgos'!B:H,7,0)</f>
        <v xml:space="preserve">CasoDurante los procesos mensuales de auditoría llevados a cabo por el área de control interno, se han identificado casos en los que se registran CDATs en el sistema con fechas posteriores al mes de solicitud. Esta situación es más común cuando los CDATs son solicitados hacia finales de mes y su creación se realiza a principios del mes siguiente. Al registrar el producto fuera del mes solicitado, genera afectación sobre la tasa de interés aplicable al depósito. Puede variar, dado que las tasas de interés son actualizadas mensualmente y en ocaciones cambian dependiendo de las propuestas aprobadas por el Consejo de Administración.Los efectos derivados de estas situaciones son:Incumplmiento a las políticas internas en cuanto a la creación de produtos bajo condiciones aprobadas por el consejo.Pérdida de credibilidad por la creación de productos no conformes, fuera de las condiciones inicalmente pactadas con el asociado.Inconformidad de los asociados cuando queda registrada una tasa menor a la pactada y genera menor reconocimeinto de interés por el dinero depositado.Afectación financiera y del margen de intermediación de Febor cuando queda registrada una tasa de interés mayor a la pactada y se debe reconocer más interés por el deposito constituído.AccionesExposición de los casos a gerencia. Jefe de Control Interno y CalidadExposición de los casos a comité de auditoría y consejo de administración. Jefe de Control Interno y CalidadDirectriz en comité de gerencia 26 de febrero de 2024: 'Los funcionarios encargados de crear el producto en el sistema deben hacerlo de inmediato, no se tolera que los dejen para dias posteriores y especialmente a final de mes deben organizar el proceso para que quede cerrado en el mes que corresponde'.Continuar con el monitoreo mensual por parte de control interno. Cerrar el evento de riesgo si no se presentan más casos por lo menos en 6 meses consecutivos.
</v>
      </c>
      <c r="U129" s="61">
        <f>VLOOKUP(Tabla15[[#This Row],[N° 
Evento]],'Eventos de riesgos'!B:I,8,0)</f>
        <v>0</v>
      </c>
      <c r="V129" s="61">
        <f>VLOOKUP(Tabla15[[#This Row],[N° 
Evento]],'Eventos de riesgos'!B:J,9,0)</f>
        <v>0</v>
      </c>
      <c r="W129" s="61">
        <f>VLOOKUP(Tabla15[[#This Row],[N° 
Evento]],'Eventos de riesgos'!B:K,10,0)</f>
        <v>0</v>
      </c>
      <c r="X129" s="59" t="str">
        <f>VLOOKUP(Tabla15[[#This Row],[N° 
Evento]],'Eventos de riesgos'!B:L,11,0)</f>
        <v>4 - Asociados o Clientes</v>
      </c>
      <c r="Y129" s="59" t="str">
        <f>VLOOKUP(Tabla15[[#This Row],[N° 
Evento]],'Eventos de riesgos'!B:M,12,0)</f>
        <v>42 - Prácticas Empresariales o de Mercadeo Improcedentes</v>
      </c>
      <c r="Z129" s="59" t="str">
        <f>VLOOKUP(Tabla15[[#This Row],[N° 
Evento]],'Eventos de riesgos'!B:N,13,0)</f>
        <v>425 - Actividades No Autorizadas</v>
      </c>
      <c r="AA129" s="44" t="str">
        <f>+VLOOKUP(Tabla15[[#This Row],[N° 
Evento]],'Eventos de riesgos'!B:AE,23,0)</f>
        <v>Error tasa CDAT</v>
      </c>
      <c r="AB129" s="54" t="str">
        <f>VLOOKUP(Tabla15[[#This Row],[N° 
Evento]],'Eventos de riesgos'!B:O,14,0)</f>
        <v>Ninguna</v>
      </c>
      <c r="AC129" s="60">
        <f>VLOOKUP(Tabla15[[#This Row],[N° 
Evento]],'Eventos de riesgos'!B:P,15,0)</f>
        <v>45351.693055555559</v>
      </c>
      <c r="AD129" s="54" t="str">
        <f>VLOOKUP(Tabla15[[#This Row],[N° 
Evento]],'Eventos de riesgos'!B:Q,16,0)</f>
        <v>CDAT</v>
      </c>
      <c r="AE129" s="54" t="str">
        <f>VLOOKUP(Tabla15[[#This Row],[N° 
Evento]],'Eventos de riesgos'!B:R,17,0)</f>
        <v>Ninguno</v>
      </c>
      <c r="AF129" s="56" t="str">
        <f>VLOOKUP(Tabla15[[#This Row],[N° 
Evento]],'Eventos de riesgos'!B:V,21,0)</f>
        <v>Aprobado</v>
      </c>
      <c r="AG129" s="59" t="str">
        <f>VLOOKUP(Tabla15[[#This Row],[N° 
Evento]],'Eventos de riesgos'!B:W,22,0)</f>
        <v>06/03/2024 16:39:47: Creado
06/03/2024 16:42:23: .</v>
      </c>
    </row>
    <row r="130" spans="3:33" ht="59" customHeight="1" x14ac:dyDescent="0.55000000000000004">
      <c r="C130" s="54" t="str">
        <f>+Tabla15[[#This Row],[N° 
Evento]]&amp;"-"&amp;Tabla15[[#This Row],[N° Tarea]]</f>
        <v>55-1</v>
      </c>
      <c r="D130" s="54">
        <v>55</v>
      </c>
      <c r="E130" s="54">
        <v>1</v>
      </c>
      <c r="F130" s="55" t="s">
        <v>440</v>
      </c>
      <c r="G130" s="44" t="s">
        <v>1019</v>
      </c>
      <c r="H130" s="59" t="s">
        <v>441</v>
      </c>
      <c r="I130" s="56" t="s">
        <v>240</v>
      </c>
      <c r="J130" s="57">
        <v>45359</v>
      </c>
      <c r="K130" s="57">
        <v>45366</v>
      </c>
      <c r="L130" s="47" t="str">
        <f>IF(Tabla15[[#This Row],[Fecha de Finalización]]&gt;0,"Cerrada","En Proceso")</f>
        <v>Cerrada</v>
      </c>
      <c r="M130" s="58">
        <f t="shared" si="3"/>
        <v>7</v>
      </c>
      <c r="N130" s="59" t="s">
        <v>442</v>
      </c>
      <c r="O130" s="54">
        <f>VLOOKUP(Tabla15[[#This Row],[N° 
Evento]],'Eventos de riesgos'!B:C,2,0)</f>
        <v>2024</v>
      </c>
      <c r="P130" s="54" t="str">
        <f>VLOOKUP(Tabla15[[#This Row],[N° 
Evento]],'Eventos de riesgos'!B:D,3,0)</f>
        <v>Mar</v>
      </c>
      <c r="Q130" s="60">
        <f>VLOOKUP(Tabla15[[#This Row],[N° 
Evento]],'Eventos de riesgos'!B:E,4,0)</f>
        <v>45359.447916666664</v>
      </c>
      <c r="R130" s="60">
        <f>VLOOKUP(Tabla15[[#This Row],[N° 
Evento]],'Eventos de riesgos'!B:F,5,0)</f>
        <v>45359.447916666664</v>
      </c>
      <c r="S130" s="60">
        <f>VLOOKUP(Tabla15[[#This Row],[N° 
Evento]],'Eventos de riesgos'!B:G,6,0)</f>
        <v>45369.447916666664</v>
      </c>
      <c r="T130" s="63" t="str">
        <f>VLOOKUP(Tabla15[[#This Row],[N° 
Evento]],'Eventos de riesgos'!B:H,7,0)</f>
        <v>CasoDurante el proceso de verificación de documentos para la declaración de origen de fondos de las operaciones en efectivo en las instalaciones de la Cooperativa, se identificaron (2) declaraciones inusuales en febrero de 2024. Estas presentaban una aparente falsificación de firma y huella, al detectar recuadros que indicaban que dichas autenticaciones habían sido cortadas y pegadas de otros documentos. Las declaraciones correspondían a los asociados Gonzalo Sánchez Hurtado identificado con CC 87.430.991 y Félix Alfredo Cortés Rincón identificado con CC 10.518479, quienes realizaron la operación presencialmente en la caja los días 6 y 9 de febrero de 2024. La funcionaria encargada y responsable era la Sra. Mary Gisell Pinzón Manrique.
AccionesSe expuso el caso al equipo directivo en comité de gerenciaLa Sra Mary Pinzon fue citada a descargos el 14 de marzo, aceptó haber realizado falsificacion defirmas y huellas sin fines fraudelentos, sólo por cubrir fallas operativas indicando que no pudo hacer firrmar oportunamente los formatos en caja y procedio a formalizarlos de esta manera.Debido al tipo de falta, la cual se considera grave, se procedió a la terminación de contrato de Sra Mary Pinzon con causa justificada.Los anexos del caso están en el expediente de la Sra Mary Pinzón - Reserva de Talento Humano. (Acta de descargos y termnación de contrato)</v>
      </c>
      <c r="U130" s="61">
        <f>VLOOKUP(Tabla15[[#This Row],[N° 
Evento]],'Eventos de riesgos'!B:I,8,0)</f>
        <v>0</v>
      </c>
      <c r="V130" s="61">
        <f>VLOOKUP(Tabla15[[#This Row],[N° 
Evento]],'Eventos de riesgos'!B:J,9,0)</f>
        <v>0</v>
      </c>
      <c r="W130" s="61">
        <f>VLOOKUP(Tabla15[[#This Row],[N° 
Evento]],'Eventos de riesgos'!B:K,10,0)</f>
        <v>0</v>
      </c>
      <c r="X130" s="59" t="str">
        <f>VLOOKUP(Tabla15[[#This Row],[N° 
Evento]],'Eventos de riesgos'!B:L,11,0)</f>
        <v>1 - Fraude Interno</v>
      </c>
      <c r="Y130" s="59" t="str">
        <f>VLOOKUP(Tabla15[[#This Row],[N° 
Evento]],'Eventos de riesgos'!B:M,12,0)</f>
        <v>11 - Actividades No Autorizadas</v>
      </c>
      <c r="Z130" s="59" t="str">
        <f>VLOOKUP(Tabla15[[#This Row],[N° 
Evento]],'Eventos de riesgos'!B:N,13,0)</f>
        <v>111 - Operaciones No Reveladas Intencionalmente</v>
      </c>
      <c r="AA130" s="44" t="str">
        <f>+VLOOKUP(Tabla15[[#This Row],[N° 
Evento]],'Eventos de riesgos'!B:AE,23,0)</f>
        <v xml:space="preserve">Falsificación de firmas y/o huellas </v>
      </c>
      <c r="AB130" s="54" t="str">
        <f>VLOOKUP(Tabla15[[#This Row],[N° 
Evento]],'Eventos de riesgos'!B:O,14,0)</f>
        <v>Ninguna</v>
      </c>
      <c r="AC130" s="60">
        <f>VLOOKUP(Tabla15[[#This Row],[N° 
Evento]],'Eventos de riesgos'!B:P,15,0)</f>
        <v>45382.449305555558</v>
      </c>
      <c r="AD130" s="54" t="str">
        <f>VLOOKUP(Tabla15[[#This Row],[N° 
Evento]],'Eventos de riesgos'!B:Q,16,0)</f>
        <v>Ninguno</v>
      </c>
      <c r="AE130" s="54" t="str">
        <f>VLOOKUP(Tabla15[[#This Row],[N° 
Evento]],'Eventos de riesgos'!B:R,17,0)</f>
        <v>Atención en oficina (caja)</v>
      </c>
      <c r="AF130" s="56" t="str">
        <f>VLOOKUP(Tabla15[[#This Row],[N° 
Evento]],'Eventos de riesgos'!B:V,21,0)</f>
        <v>Aprobado</v>
      </c>
      <c r="AG130" s="59" t="str">
        <f>VLOOKUP(Tabla15[[#This Row],[N° 
Evento]],'Eventos de riesgos'!B:W,22,0)</f>
        <v>22/03/2024 10:49:35: Creado.
12/04/2024 04:50:37: Complementado el caso</v>
      </c>
    </row>
    <row r="131" spans="3:33" ht="59" customHeight="1" x14ac:dyDescent="0.55000000000000004">
      <c r="C131" s="54" t="str">
        <f>+Tabla15[[#This Row],[N° 
Evento]]&amp;"-"&amp;Tabla15[[#This Row],[N° Tarea]]</f>
        <v>55-2</v>
      </c>
      <c r="D131" s="54">
        <v>55</v>
      </c>
      <c r="E131" s="54">
        <v>2</v>
      </c>
      <c r="F131" s="55" t="s">
        <v>455</v>
      </c>
      <c r="G131" s="44" t="s">
        <v>1020</v>
      </c>
      <c r="H131" s="59" t="s">
        <v>441</v>
      </c>
      <c r="I131" s="56" t="s">
        <v>240</v>
      </c>
      <c r="J131" s="57">
        <v>45359</v>
      </c>
      <c r="K131" s="57">
        <v>45463</v>
      </c>
      <c r="L131" s="47" t="str">
        <f>IF(Tabla15[[#This Row],[Fecha de Finalización]]&gt;0,"Cerrada","En Proceso")</f>
        <v>Cerrada</v>
      </c>
      <c r="M131" s="58">
        <f t="shared" ref="M131" si="4">+K131-J131</f>
        <v>104</v>
      </c>
      <c r="N131" s="59" t="s">
        <v>456</v>
      </c>
      <c r="O131" s="54">
        <f>VLOOKUP(Tabla15[[#This Row],[N° 
Evento]],'Eventos de riesgos'!B:C,2,0)</f>
        <v>2024</v>
      </c>
      <c r="P131" s="54" t="str">
        <f>VLOOKUP(Tabla15[[#This Row],[N° 
Evento]],'Eventos de riesgos'!B:D,3,0)</f>
        <v>Mar</v>
      </c>
      <c r="Q131" s="60">
        <f>VLOOKUP(Tabla15[[#This Row],[N° 
Evento]],'Eventos de riesgos'!B:E,4,0)</f>
        <v>45359.447916666664</v>
      </c>
      <c r="R131" s="60">
        <f>VLOOKUP(Tabla15[[#This Row],[N° 
Evento]],'Eventos de riesgos'!B:F,5,0)</f>
        <v>45359.447916666664</v>
      </c>
      <c r="S131" s="60">
        <f>VLOOKUP(Tabla15[[#This Row],[N° 
Evento]],'Eventos de riesgos'!B:G,6,0)</f>
        <v>45369.447916666664</v>
      </c>
      <c r="T131" s="63" t="str">
        <f>VLOOKUP(Tabla15[[#This Row],[N° 
Evento]],'Eventos de riesgos'!B:H,7,0)</f>
        <v>CasoDurante el proceso de verificación de documentos para la declaración de origen de fondos de las operaciones en efectivo en las instalaciones de la Cooperativa, se identificaron (2) declaraciones inusuales en febrero de 2024. Estas presentaban una aparente falsificación de firma y huella, al detectar recuadros que indicaban que dichas autenticaciones habían sido cortadas y pegadas de otros documentos. Las declaraciones correspondían a los asociados Gonzalo Sánchez Hurtado identificado con CC 87.430.991 y Félix Alfredo Cortés Rincón identificado con CC 10.518479, quienes realizaron la operación presencialmente en la caja los días 6 y 9 de febrero de 2024. La funcionaria encargada y responsable era la Sra. Mary Gisell Pinzón Manrique.
AccionesSe expuso el caso al equipo directivo en comité de gerenciaLa Sra Mary Pinzon fue citada a descargos el 14 de marzo, aceptó haber realizado falsificacion defirmas y huellas sin fines fraudelentos, sólo por cubrir fallas operativas indicando que no pudo hacer firrmar oportunamente los formatos en caja y procedio a formalizarlos de esta manera.Debido al tipo de falta, la cual se considera grave, se procedió a la terminación de contrato de Sra Mary Pinzon con causa justificada.Los anexos del caso están en el expediente de la Sra Mary Pinzón - Reserva de Talento Humano. (Acta de descargos y termnación de contrato)</v>
      </c>
      <c r="U131" s="61">
        <f>VLOOKUP(Tabla15[[#This Row],[N° 
Evento]],'Eventos de riesgos'!B:I,8,0)</f>
        <v>0</v>
      </c>
      <c r="V131" s="61">
        <f>VLOOKUP(Tabla15[[#This Row],[N° 
Evento]],'Eventos de riesgos'!B:J,9,0)</f>
        <v>0</v>
      </c>
      <c r="W131" s="61">
        <f>VLOOKUP(Tabla15[[#This Row],[N° 
Evento]],'Eventos de riesgos'!B:K,10,0)</f>
        <v>0</v>
      </c>
      <c r="X131" s="59" t="str">
        <f>VLOOKUP(Tabla15[[#This Row],[N° 
Evento]],'Eventos de riesgos'!B:L,11,0)</f>
        <v>1 - Fraude Interno</v>
      </c>
      <c r="Y131" s="59" t="str">
        <f>VLOOKUP(Tabla15[[#This Row],[N° 
Evento]],'Eventos de riesgos'!B:M,12,0)</f>
        <v>11 - Actividades No Autorizadas</v>
      </c>
      <c r="Z131" s="59" t="str">
        <f>VLOOKUP(Tabla15[[#This Row],[N° 
Evento]],'Eventos de riesgos'!B:N,13,0)</f>
        <v>111 - Operaciones No Reveladas Intencionalmente</v>
      </c>
      <c r="AA131" s="44" t="str">
        <f>+VLOOKUP(Tabla15[[#This Row],[N° 
Evento]],'Eventos de riesgos'!B:AE,23,0)</f>
        <v xml:space="preserve">Falsificación de firmas y/o huellas </v>
      </c>
      <c r="AB131" s="54" t="str">
        <f>VLOOKUP(Tabla15[[#This Row],[N° 
Evento]],'Eventos de riesgos'!B:O,14,0)</f>
        <v>Ninguna</v>
      </c>
      <c r="AC131" s="60">
        <f>VLOOKUP(Tabla15[[#This Row],[N° 
Evento]],'Eventos de riesgos'!B:P,15,0)</f>
        <v>45382.449305555558</v>
      </c>
      <c r="AD131" s="54" t="str">
        <f>VLOOKUP(Tabla15[[#This Row],[N° 
Evento]],'Eventos de riesgos'!B:Q,16,0)</f>
        <v>Ninguno</v>
      </c>
      <c r="AE131" s="54" t="str">
        <f>VLOOKUP(Tabla15[[#This Row],[N° 
Evento]],'Eventos de riesgos'!B:R,17,0)</f>
        <v>Atención en oficina (caja)</v>
      </c>
      <c r="AF131" s="56" t="str">
        <f>VLOOKUP(Tabla15[[#This Row],[N° 
Evento]],'Eventos de riesgos'!B:V,21,0)</f>
        <v>Aprobado</v>
      </c>
      <c r="AG131" s="59" t="str">
        <f>VLOOKUP(Tabla15[[#This Row],[N° 
Evento]],'Eventos de riesgos'!B:W,22,0)</f>
        <v>22/03/2024 10:49:35: Creado.
12/04/2024 04:50:37: Complementado el caso</v>
      </c>
    </row>
    <row r="132" spans="3:33" ht="59" customHeight="1" x14ac:dyDescent="0.55000000000000004">
      <c r="C132" s="54" t="str">
        <f>+Tabla15[[#This Row],[N° 
Evento]]&amp;"-"&amp;Tabla15[[#This Row],[N° Tarea]]</f>
        <v>56-1</v>
      </c>
      <c r="D132" s="54">
        <v>56</v>
      </c>
      <c r="E132" s="54">
        <v>1</v>
      </c>
      <c r="F132" s="55" t="s">
        <v>443</v>
      </c>
      <c r="G132" s="44" t="s">
        <v>1019</v>
      </c>
      <c r="H132" s="59" t="s">
        <v>907</v>
      </c>
      <c r="I132" s="59" t="s">
        <v>444</v>
      </c>
      <c r="J132" s="57">
        <v>45383</v>
      </c>
      <c r="K132" s="57">
        <v>45406</v>
      </c>
      <c r="L132" s="47" t="str">
        <f>IF(Tabla15[[#This Row],[Fecha de Finalización]]&gt;0,"Cerrada","En Proceso")</f>
        <v>Cerrada</v>
      </c>
      <c r="M132" s="58">
        <f t="shared" si="3"/>
        <v>23</v>
      </c>
      <c r="N132" s="59" t="s">
        <v>842</v>
      </c>
      <c r="O132" s="54">
        <f>VLOOKUP(Tabla15[[#This Row],[N° 
Evento]],'Eventos de riesgos'!B:C,2,0)</f>
        <v>2024</v>
      </c>
      <c r="P132" s="54" t="str">
        <f>VLOOKUP(Tabla15[[#This Row],[N° 
Evento]],'Eventos de riesgos'!B:D,3,0)</f>
        <v>Abr</v>
      </c>
      <c r="Q132" s="60">
        <f>VLOOKUP(Tabla15[[#This Row],[N° 
Evento]],'Eventos de riesgos'!B:E,4,0)</f>
        <v>45383.20416666667</v>
      </c>
      <c r="R132" s="60">
        <f>VLOOKUP(Tabla15[[#This Row],[N° 
Evento]],'Eventos de riesgos'!B:F,5,0)</f>
        <v>45383.20416666667</v>
      </c>
      <c r="S132" s="60">
        <f>VLOOKUP(Tabla15[[#This Row],[N° 
Evento]],'Eventos de riesgos'!B:G,6,0)</f>
        <v>45412.20416666667</v>
      </c>
      <c r="T132" s="63" t="str">
        <f>VLOOKUP(Tabla15[[#This Row],[N° 
Evento]],'Eventos de riesgos'!B:H,7,0)</f>
        <v>CasoEl 20 de marzo de 2024 el Consejo de Administracion aprobó la exclusión de 26 asociados, los cuales debian tener el debido proceso de cruce de cuentas de sus productos de aportes y Daes. Desde el área jurídica se envió la instrucción al área de operaciones, sin embargo, esta instrución no fue completa en cuanto a la forma de aplicacion del cruce de cuentas, ya que la exlución fue aprobada con la condición de condonar los intereses y reducir el capital de la deuda con los saldosAcciones
El área de operaciones y contabilidad deberá realizar el reproceso de la aplicación contable de dichos saldos para el cierre de abril de 2024.El área jurídica y de riesgos deben proponer acciones preventivas para mejorar los métodos de comunicación y asegurar su efectividad.</v>
      </c>
      <c r="U132" s="61">
        <f>VLOOKUP(Tabla15[[#This Row],[N° 
Evento]],'Eventos de riesgos'!B:I,8,0)</f>
        <v>0</v>
      </c>
      <c r="V132" s="61">
        <f>VLOOKUP(Tabla15[[#This Row],[N° 
Evento]],'Eventos de riesgos'!B:J,9,0)</f>
        <v>0</v>
      </c>
      <c r="W132" s="61">
        <f>VLOOKUP(Tabla15[[#This Row],[N° 
Evento]],'Eventos de riesgos'!B:K,10,0)</f>
        <v>0</v>
      </c>
      <c r="X132" s="59" t="str">
        <f>VLOOKUP(Tabla15[[#This Row],[N° 
Evento]],'Eventos de riesgos'!B:L,11,0)</f>
        <v>7 - Ejecución y Administración de Procesos</v>
      </c>
      <c r="Y132" s="59" t="str">
        <f>VLOOKUP(Tabla15[[#This Row],[N° 
Evento]],'Eventos de riesgos'!B:M,12,0)</f>
        <v>71 - Recepción, Ejecución y Mantenimiento de Operaciones</v>
      </c>
      <c r="Z132" s="59" t="str">
        <f>VLOOKUP(Tabla15[[#This Row],[N° 
Evento]],'Eventos de riesgos'!B:N,13,0)</f>
        <v>718 - Error en Otras Tareas, Falla en la Entrega</v>
      </c>
      <c r="AA132" s="44" t="str">
        <f>+VLOOKUP(Tabla15[[#This Row],[N° 
Evento]],'Eventos de riesgos'!B:AE,23,0)</f>
        <v xml:space="preserve">Falla en aplicación DAES </v>
      </c>
      <c r="AB132" s="54" t="str">
        <f>VLOOKUP(Tabla15[[#This Row],[N° 
Evento]],'Eventos de riesgos'!B:O,14,0)</f>
        <v>Ninguna</v>
      </c>
      <c r="AC132" s="60">
        <f>VLOOKUP(Tabla15[[#This Row],[N° 
Evento]],'Eventos de riesgos'!B:P,15,0)</f>
        <v>45382.202777777777</v>
      </c>
      <c r="AD132" s="54" t="str">
        <f>VLOOKUP(Tabla15[[#This Row],[N° 
Evento]],'Eventos de riesgos'!B:Q,16,0)</f>
        <v>Ninguno</v>
      </c>
      <c r="AE132" s="54" t="str">
        <f>VLOOKUP(Tabla15[[#This Row],[N° 
Evento]],'Eventos de riesgos'!B:R,17,0)</f>
        <v>Ninguno</v>
      </c>
      <c r="AF132" s="56" t="str">
        <f>VLOOKUP(Tabla15[[#This Row],[N° 
Evento]],'Eventos de riesgos'!B:V,21,0)</f>
        <v>Aprobado</v>
      </c>
      <c r="AG132" s="59" t="str">
        <f>VLOOKUP(Tabla15[[#This Row],[N° 
Evento]],'Eventos de riesgos'!B:W,22,0)</f>
        <v>12/04/2024 04:55:08: Aprobado
24/04/2024 17:45:38: Completar evento.</v>
      </c>
    </row>
    <row r="133" spans="3:33" ht="59" customHeight="1" x14ac:dyDescent="0.55000000000000004">
      <c r="C133" s="54" t="str">
        <f>+Tabla15[[#This Row],[N° 
Evento]]&amp;"-"&amp;Tabla15[[#This Row],[N° Tarea]]</f>
        <v>56-2</v>
      </c>
      <c r="D133" s="54">
        <v>56</v>
      </c>
      <c r="E133" s="54">
        <v>2</v>
      </c>
      <c r="F133" s="55" t="s">
        <v>448</v>
      </c>
      <c r="G133" s="44" t="s">
        <v>1020</v>
      </c>
      <c r="H133" s="59" t="s">
        <v>445</v>
      </c>
      <c r="I133" s="59" t="s">
        <v>446</v>
      </c>
      <c r="J133" s="57">
        <v>45383</v>
      </c>
      <c r="K133" s="57">
        <v>45407</v>
      </c>
      <c r="L133" s="47" t="str">
        <f>IF(Tabla15[[#This Row],[Fecha de Finalización]]&gt;0,"Cerrada","En Proceso")</f>
        <v>Cerrada</v>
      </c>
      <c r="M133" s="58">
        <f t="shared" si="3"/>
        <v>24</v>
      </c>
      <c r="N133" s="59" t="s">
        <v>447</v>
      </c>
      <c r="O133" s="54">
        <f>VLOOKUP(Tabla15[[#This Row],[N° 
Evento]],'Eventos de riesgos'!B:C,2,0)</f>
        <v>2024</v>
      </c>
      <c r="P133" s="54" t="str">
        <f>VLOOKUP(Tabla15[[#This Row],[N° 
Evento]],'Eventos de riesgos'!B:D,3,0)</f>
        <v>Abr</v>
      </c>
      <c r="Q133" s="60">
        <f>VLOOKUP(Tabla15[[#This Row],[N° 
Evento]],'Eventos de riesgos'!B:E,4,0)</f>
        <v>45383.20416666667</v>
      </c>
      <c r="R133" s="60">
        <f>VLOOKUP(Tabla15[[#This Row],[N° 
Evento]],'Eventos de riesgos'!B:F,5,0)</f>
        <v>45383.20416666667</v>
      </c>
      <c r="S133" s="60">
        <f>VLOOKUP(Tabla15[[#This Row],[N° 
Evento]],'Eventos de riesgos'!B:G,6,0)</f>
        <v>45412.20416666667</v>
      </c>
      <c r="T133" s="63" t="str">
        <f>VLOOKUP(Tabla15[[#This Row],[N° 
Evento]],'Eventos de riesgos'!B:H,7,0)</f>
        <v>CasoEl 20 de marzo de 2024 el Consejo de Administracion aprobó la exclusión de 26 asociados, los cuales debian tener el debido proceso de cruce de cuentas de sus productos de aportes y Daes. Desde el área jurídica se envió la instrucción al área de operaciones, sin embargo, esta instrución no fue completa en cuanto a la forma de aplicacion del cruce de cuentas, ya que la exlución fue aprobada con la condición de condonar los intereses y reducir el capital de la deuda con los saldosAcciones
El área de operaciones y contabilidad deberá realizar el reproceso de la aplicación contable de dichos saldos para el cierre de abril de 2024.El área jurídica y de riesgos deben proponer acciones preventivas para mejorar los métodos de comunicación y asegurar su efectividad.</v>
      </c>
      <c r="U133" s="61">
        <f>VLOOKUP(Tabla15[[#This Row],[N° 
Evento]],'Eventos de riesgos'!B:I,8,0)</f>
        <v>0</v>
      </c>
      <c r="V133" s="61">
        <f>VLOOKUP(Tabla15[[#This Row],[N° 
Evento]],'Eventos de riesgos'!B:J,9,0)</f>
        <v>0</v>
      </c>
      <c r="W133" s="61">
        <f>VLOOKUP(Tabla15[[#This Row],[N° 
Evento]],'Eventos de riesgos'!B:K,10,0)</f>
        <v>0</v>
      </c>
      <c r="X133" s="59" t="str">
        <f>VLOOKUP(Tabla15[[#This Row],[N° 
Evento]],'Eventos de riesgos'!B:L,11,0)</f>
        <v>7 - Ejecución y Administración de Procesos</v>
      </c>
      <c r="Y133" s="59" t="str">
        <f>VLOOKUP(Tabla15[[#This Row],[N° 
Evento]],'Eventos de riesgos'!B:M,12,0)</f>
        <v>71 - Recepción, Ejecución y Mantenimiento de Operaciones</v>
      </c>
      <c r="Z133" s="59" t="str">
        <f>VLOOKUP(Tabla15[[#This Row],[N° 
Evento]],'Eventos de riesgos'!B:N,13,0)</f>
        <v>718 - Error en Otras Tareas, Falla en la Entrega</v>
      </c>
      <c r="AA133" s="44" t="str">
        <f>+VLOOKUP(Tabla15[[#This Row],[N° 
Evento]],'Eventos de riesgos'!B:AE,23,0)</f>
        <v xml:space="preserve">Falla en aplicación DAES </v>
      </c>
      <c r="AB133" s="54" t="str">
        <f>VLOOKUP(Tabla15[[#This Row],[N° 
Evento]],'Eventos de riesgos'!B:O,14,0)</f>
        <v>Ninguna</v>
      </c>
      <c r="AC133" s="60">
        <f>VLOOKUP(Tabla15[[#This Row],[N° 
Evento]],'Eventos de riesgos'!B:P,15,0)</f>
        <v>45382.202777777777</v>
      </c>
      <c r="AD133" s="54" t="str">
        <f>VLOOKUP(Tabla15[[#This Row],[N° 
Evento]],'Eventos de riesgos'!B:Q,16,0)</f>
        <v>Ninguno</v>
      </c>
      <c r="AE133" s="54" t="str">
        <f>VLOOKUP(Tabla15[[#This Row],[N° 
Evento]],'Eventos de riesgos'!B:R,17,0)</f>
        <v>Ninguno</v>
      </c>
      <c r="AF133" s="56" t="str">
        <f>VLOOKUP(Tabla15[[#This Row],[N° 
Evento]],'Eventos de riesgos'!B:V,21,0)</f>
        <v>Aprobado</v>
      </c>
      <c r="AG133" s="59" t="str">
        <f>VLOOKUP(Tabla15[[#This Row],[N° 
Evento]],'Eventos de riesgos'!B:W,22,0)</f>
        <v>12/04/2024 04:55:08: Aprobado
24/04/2024 17:45:38: Completar evento.</v>
      </c>
    </row>
    <row r="134" spans="3:33" ht="59" customHeight="1" x14ac:dyDescent="0.55000000000000004">
      <c r="C134" s="54" t="str">
        <f>+Tabla15[[#This Row],[N° 
Evento]]&amp;"-"&amp;Tabla15[[#This Row],[N° Tarea]]</f>
        <v>57-1</v>
      </c>
      <c r="D134" s="54">
        <v>57</v>
      </c>
      <c r="E134" s="54">
        <v>1</v>
      </c>
      <c r="F134" s="55" t="s">
        <v>843</v>
      </c>
      <c r="G134" s="44" t="s">
        <v>1019</v>
      </c>
      <c r="H134" s="59" t="s">
        <v>441</v>
      </c>
      <c r="I134" s="56" t="s">
        <v>240</v>
      </c>
      <c r="J134" s="57">
        <v>45422</v>
      </c>
      <c r="K134" s="57">
        <v>45429</v>
      </c>
      <c r="L134" s="47" t="str">
        <f>IF(Tabla15[[#This Row],[Fecha de Finalización]]&gt;0,"Cerrada","En Proceso")</f>
        <v>Cerrada</v>
      </c>
      <c r="M134" s="58">
        <f t="shared" si="3"/>
        <v>7</v>
      </c>
      <c r="N134" s="59" t="s">
        <v>454</v>
      </c>
      <c r="O134" s="54">
        <f>VLOOKUP(Tabla15[[#This Row],[N° 
Evento]],'Eventos de riesgos'!B:C,2,0)</f>
        <v>2024</v>
      </c>
      <c r="P134" s="54" t="str">
        <f>VLOOKUP(Tabla15[[#This Row],[N° 
Evento]],'Eventos de riesgos'!B:D,3,0)</f>
        <v>May</v>
      </c>
      <c r="Q134" s="60">
        <f>VLOOKUP(Tabla15[[#This Row],[N° 
Evento]],'Eventos de riesgos'!B:E,4,0)</f>
        <v>45382.590277777781</v>
      </c>
      <c r="R134" s="60">
        <f>VLOOKUP(Tabla15[[#This Row],[N° 
Evento]],'Eventos de riesgos'!B:F,5,0)</f>
        <v>45429.589583333334</v>
      </c>
      <c r="S134" s="60">
        <f>VLOOKUP(Tabla15[[#This Row],[N° 
Evento]],'Eventos de riesgos'!B:G,6,0)</f>
        <v>45422.589583333334</v>
      </c>
      <c r="T134" s="63" t="str">
        <f>VLOOKUP(Tabla15[[#This Row],[N° 
Evento]],'Eventos de riesgos'!B:H,7,0)</f>
        <v xml:space="preserve">CasoEl comité de auditoría reveló un caso de fraude interno relacionado con la falsificación de un certificado de pensión necesario para el proceso de crédito del asociado José Agustín Martínez Cristancho, identificado con CC 17.140.819. La falsificación implicó alterar la fecha de recepción de la nómina del mes de enero de 2024, y fue realizada por la funcionaria Alejandra Rodríguez. Aunque ella admitió haber modificado el documento, aclaró que posteriormente solicitó al asociado que enviara el documento original y físico, pero este no fue el documento que quedó registrado en el sistema, sino el modificado.
Declaración de la funcionaria Alejandra Rodriguez:
'Lo que pasó con el señor, el señor me había traído los papeles, y cuándo yo radique el de enero no lo encontré y si, yo le cambié el mes, pero luego dije mejor con el señor mejor sacamos uno nuevo de enero, pero cuándo radiqué, radique el del documento malo'.La señorita Alejandra presentó dichos documentos físicos como evidencia de lo declarado, sin embargo, se llevó a cabo el correspondiente proceso disciplinario.AccionesProceso disciplinario a cargo del área jurídica, dirigido a la funcionaria Alejandra. Se concluyó el 17 de mayo de 2024 con la suspensión de 3 días.De igual manera se desarrolló una capacitación sobre delitos de fraude al personal el 20 de junio de 2024. Grabación Teams: Capacitación sobre delitos de fraude-20240620_090729-Grabación de la reunión.
Capacitación sobre delitos de fraude-20240620_090729-Grabación de la reunión.mp4
</v>
      </c>
      <c r="U134" s="61">
        <f>VLOOKUP(Tabla15[[#This Row],[N° 
Evento]],'Eventos de riesgos'!B:I,8,0)</f>
        <v>0</v>
      </c>
      <c r="V134" s="61">
        <f>VLOOKUP(Tabla15[[#This Row],[N° 
Evento]],'Eventos de riesgos'!B:J,9,0)</f>
        <v>0</v>
      </c>
      <c r="W134" s="61">
        <f>VLOOKUP(Tabla15[[#This Row],[N° 
Evento]],'Eventos de riesgos'!B:K,10,0)</f>
        <v>0</v>
      </c>
      <c r="X134" s="59" t="str">
        <f>VLOOKUP(Tabla15[[#This Row],[N° 
Evento]],'Eventos de riesgos'!B:L,11,0)</f>
        <v>1 - Fraude Interno</v>
      </c>
      <c r="Y134" s="59" t="str">
        <f>VLOOKUP(Tabla15[[#This Row],[N° 
Evento]],'Eventos de riesgos'!B:M,12,0)</f>
        <v>11 - Actividades No Autorizadas</v>
      </c>
      <c r="Z134" s="59" t="str">
        <f>VLOOKUP(Tabla15[[#This Row],[N° 
Evento]],'Eventos de riesgos'!B:N,13,0)</f>
        <v>111 - Operaciones No Reveladas Intencionalmente</v>
      </c>
      <c r="AA134" s="44" t="str">
        <f>+VLOOKUP(Tabla15[[#This Row],[N° 
Evento]],'Eventos de riesgos'!B:AE,23,0)</f>
        <v>Modificación de documentos</v>
      </c>
      <c r="AB134" s="54" t="str">
        <f>VLOOKUP(Tabla15[[#This Row],[N° 
Evento]],'Eventos de riesgos'!B:O,14,0)</f>
        <v>Ninguna</v>
      </c>
      <c r="AC134" s="60">
        <f>VLOOKUP(Tabla15[[#This Row],[N° 
Evento]],'Eventos de riesgos'!B:P,15,0)</f>
        <v>45427.604166666664</v>
      </c>
      <c r="AD134" s="54" t="str">
        <f>VLOOKUP(Tabla15[[#This Row],[N° 
Evento]],'Eventos de riesgos'!B:Q,16,0)</f>
        <v>Crédito de consumo</v>
      </c>
      <c r="AE134" s="54" t="str">
        <f>VLOOKUP(Tabla15[[#This Row],[N° 
Evento]],'Eventos de riesgos'!B:R,17,0)</f>
        <v>Ninguno</v>
      </c>
      <c r="AF134" s="56" t="str">
        <f>VLOOKUP(Tabla15[[#This Row],[N° 
Evento]],'Eventos de riesgos'!B:V,21,0)</f>
        <v>Aprobado</v>
      </c>
      <c r="AG134" s="59" t="str">
        <f>VLOOKUP(Tabla15[[#This Row],[N° 
Evento]],'Eventos de riesgos'!B:W,22,0)</f>
        <v>15/05/2024 14:31:30: Creado
15/05/2024 14:33:22: .
02/07/2024 12:35:23: Complemento</v>
      </c>
    </row>
    <row r="135" spans="3:33" ht="59" customHeight="1" x14ac:dyDescent="0.55000000000000004">
      <c r="C135" s="54" t="str">
        <f>+Tabla15[[#This Row],[N° 
Evento]]&amp;"-"&amp;Tabla15[[#This Row],[N° Tarea]]</f>
        <v>57-2</v>
      </c>
      <c r="D135" s="54">
        <v>57</v>
      </c>
      <c r="E135" s="54">
        <v>2</v>
      </c>
      <c r="F135" s="55" t="s">
        <v>455</v>
      </c>
      <c r="G135" s="44" t="s">
        <v>1020</v>
      </c>
      <c r="H135" s="59" t="s">
        <v>441</v>
      </c>
      <c r="I135" s="56" t="s">
        <v>240</v>
      </c>
      <c r="J135" s="57">
        <v>45422</v>
      </c>
      <c r="K135" s="57">
        <v>45463</v>
      </c>
      <c r="L135" s="47" t="str">
        <f>IF(Tabla15[[#This Row],[Fecha de Finalización]]&gt;0,"Cerrada","En Proceso")</f>
        <v>Cerrada</v>
      </c>
      <c r="M135" s="58">
        <f t="shared" si="3"/>
        <v>41</v>
      </c>
      <c r="N135" s="59" t="s">
        <v>456</v>
      </c>
      <c r="O135" s="54">
        <f>VLOOKUP(Tabla15[[#This Row],[N° 
Evento]],'Eventos de riesgos'!B:C,2,0)</f>
        <v>2024</v>
      </c>
      <c r="P135" s="54" t="str">
        <f>VLOOKUP(Tabla15[[#This Row],[N° 
Evento]],'Eventos de riesgos'!B:D,3,0)</f>
        <v>May</v>
      </c>
      <c r="Q135" s="60">
        <f>VLOOKUP(Tabla15[[#This Row],[N° 
Evento]],'Eventos de riesgos'!B:E,4,0)</f>
        <v>45382.590277777781</v>
      </c>
      <c r="R135" s="60">
        <f>VLOOKUP(Tabla15[[#This Row],[N° 
Evento]],'Eventos de riesgos'!B:F,5,0)</f>
        <v>45429.589583333334</v>
      </c>
      <c r="S135" s="60">
        <f>VLOOKUP(Tabla15[[#This Row],[N° 
Evento]],'Eventos de riesgos'!B:G,6,0)</f>
        <v>45422.589583333334</v>
      </c>
      <c r="T135" s="63" t="str">
        <f>VLOOKUP(Tabla15[[#This Row],[N° 
Evento]],'Eventos de riesgos'!B:H,7,0)</f>
        <v xml:space="preserve">CasoEl comité de auditoría reveló un caso de fraude interno relacionado con la falsificación de un certificado de pensión necesario para el proceso de crédito del asociado José Agustín Martínez Cristancho, identificado con CC 17.140.819. La falsificación implicó alterar la fecha de recepción de la nómina del mes de enero de 2024, y fue realizada por la funcionaria Alejandra Rodríguez. Aunque ella admitió haber modificado el documento, aclaró que posteriormente solicitó al asociado que enviara el documento original y físico, pero este no fue el documento que quedó registrado en el sistema, sino el modificado.
Declaración de la funcionaria Alejandra Rodriguez:
'Lo que pasó con el señor, el señor me había traído los papeles, y cuándo yo radique el de enero no lo encontré y si, yo le cambié el mes, pero luego dije mejor con el señor mejor sacamos uno nuevo de enero, pero cuándo radiqué, radique el del documento malo'.La señorita Alejandra presentó dichos documentos físicos como evidencia de lo declarado, sin embargo, se llevó a cabo el correspondiente proceso disciplinario.AccionesProceso disciplinario a cargo del área jurídica, dirigido a la funcionaria Alejandra. Se concluyó el 17 de mayo de 2024 con la suspensión de 3 días.De igual manera se desarrolló una capacitación sobre delitos de fraude al personal el 20 de junio de 2024. Grabación Teams: Capacitación sobre delitos de fraude-20240620_090729-Grabación de la reunión.
Capacitación sobre delitos de fraude-20240620_090729-Grabación de la reunión.mp4
</v>
      </c>
      <c r="U135" s="61">
        <f>VLOOKUP(Tabla15[[#This Row],[N° 
Evento]],'Eventos de riesgos'!B:I,8,0)</f>
        <v>0</v>
      </c>
      <c r="V135" s="61">
        <f>VLOOKUP(Tabla15[[#This Row],[N° 
Evento]],'Eventos de riesgos'!B:J,9,0)</f>
        <v>0</v>
      </c>
      <c r="W135" s="61">
        <f>VLOOKUP(Tabla15[[#This Row],[N° 
Evento]],'Eventos de riesgos'!B:K,10,0)</f>
        <v>0</v>
      </c>
      <c r="X135" s="59" t="str">
        <f>VLOOKUP(Tabla15[[#This Row],[N° 
Evento]],'Eventos de riesgos'!B:L,11,0)</f>
        <v>1 - Fraude Interno</v>
      </c>
      <c r="Y135" s="59" t="str">
        <f>VLOOKUP(Tabla15[[#This Row],[N° 
Evento]],'Eventos de riesgos'!B:M,12,0)</f>
        <v>11 - Actividades No Autorizadas</v>
      </c>
      <c r="Z135" s="59" t="str">
        <f>VLOOKUP(Tabla15[[#This Row],[N° 
Evento]],'Eventos de riesgos'!B:N,13,0)</f>
        <v>111 - Operaciones No Reveladas Intencionalmente</v>
      </c>
      <c r="AA135" s="44" t="str">
        <f>+VLOOKUP(Tabla15[[#This Row],[N° 
Evento]],'Eventos de riesgos'!B:AE,23,0)</f>
        <v>Modificación de documentos</v>
      </c>
      <c r="AB135" s="54" t="str">
        <f>VLOOKUP(Tabla15[[#This Row],[N° 
Evento]],'Eventos de riesgos'!B:O,14,0)</f>
        <v>Ninguna</v>
      </c>
      <c r="AC135" s="60">
        <f>VLOOKUP(Tabla15[[#This Row],[N° 
Evento]],'Eventos de riesgos'!B:P,15,0)</f>
        <v>45427.604166666664</v>
      </c>
      <c r="AD135" s="54" t="str">
        <f>VLOOKUP(Tabla15[[#This Row],[N° 
Evento]],'Eventos de riesgos'!B:Q,16,0)</f>
        <v>Crédito de consumo</v>
      </c>
      <c r="AE135" s="54" t="str">
        <f>VLOOKUP(Tabla15[[#This Row],[N° 
Evento]],'Eventos de riesgos'!B:R,17,0)</f>
        <v>Ninguno</v>
      </c>
      <c r="AF135" s="56" t="str">
        <f>VLOOKUP(Tabla15[[#This Row],[N° 
Evento]],'Eventos de riesgos'!B:V,21,0)</f>
        <v>Aprobado</v>
      </c>
      <c r="AG135" s="59" t="str">
        <f>VLOOKUP(Tabla15[[#This Row],[N° 
Evento]],'Eventos de riesgos'!B:W,22,0)</f>
        <v>15/05/2024 14:31:30: Creado
15/05/2024 14:33:22: .
02/07/2024 12:35:23: Complemento</v>
      </c>
    </row>
    <row r="136" spans="3:33" ht="59" customHeight="1" x14ac:dyDescent="0.55000000000000004">
      <c r="C136" s="54" t="str">
        <f>+Tabla15[[#This Row],[N° 
Evento]]&amp;"-"&amp;Tabla15[[#This Row],[N° Tarea]]</f>
        <v>58-1</v>
      </c>
      <c r="D136" s="54">
        <v>58</v>
      </c>
      <c r="E136" s="54">
        <v>1</v>
      </c>
      <c r="F136" s="55" t="s">
        <v>457</v>
      </c>
      <c r="G136" s="44" t="s">
        <v>1019</v>
      </c>
      <c r="H136" s="59" t="s">
        <v>467</v>
      </c>
      <c r="I136" s="56" t="s">
        <v>292</v>
      </c>
      <c r="J136" s="57">
        <v>45447</v>
      </c>
      <c r="K136" s="57">
        <v>45450</v>
      </c>
      <c r="L136" s="47" t="str">
        <f>IF(Tabla15[[#This Row],[Fecha de Finalización]]&gt;0,"Cerrada","En Proceso")</f>
        <v>Cerrada</v>
      </c>
      <c r="M136" s="58">
        <f t="shared" si="3"/>
        <v>3</v>
      </c>
      <c r="N136" s="59"/>
      <c r="O136" s="54">
        <f>VLOOKUP(Tabla15[[#This Row],[N° 
Evento]],'Eventos de riesgos'!B:C,2,0)</f>
        <v>2024</v>
      </c>
      <c r="P136" s="54" t="str">
        <f>VLOOKUP(Tabla15[[#This Row],[N° 
Evento]],'Eventos de riesgos'!B:D,3,0)</f>
        <v>May</v>
      </c>
      <c r="Q136" s="60">
        <f>VLOOKUP(Tabla15[[#This Row],[N° 
Evento]],'Eventos de riesgos'!B:E,4,0)</f>
        <v>45442.568055555559</v>
      </c>
      <c r="R136" s="60">
        <f>VLOOKUP(Tabla15[[#This Row],[N° 
Evento]],'Eventos de riesgos'!B:F,5,0)</f>
        <v>45447.568749999999</v>
      </c>
      <c r="S136" s="60">
        <f>VLOOKUP(Tabla15[[#This Row],[N° 
Evento]],'Eventos de riesgos'!B:G,6,0)</f>
        <v>45447.568749999999</v>
      </c>
      <c r="T136"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36" s="61">
        <f>VLOOKUP(Tabla15[[#This Row],[N° 
Evento]],'Eventos de riesgos'!B:I,8,0)</f>
        <v>29100000</v>
      </c>
      <c r="V136" s="61">
        <f>VLOOKUP(Tabla15[[#This Row],[N° 
Evento]],'Eventos de riesgos'!B:J,9,0)</f>
        <v>0</v>
      </c>
      <c r="W136" s="61">
        <f>VLOOKUP(Tabla15[[#This Row],[N° 
Evento]],'Eventos de riesgos'!B:K,10,0)</f>
        <v>0</v>
      </c>
      <c r="X136" s="59" t="str">
        <f>VLOOKUP(Tabla15[[#This Row],[N° 
Evento]],'Eventos de riesgos'!B:L,11,0)</f>
        <v>2 - Fraude Externo</v>
      </c>
      <c r="Y136" s="59" t="str">
        <f>VLOOKUP(Tabla15[[#This Row],[N° 
Evento]],'Eventos de riesgos'!B:M,12,0)</f>
        <v>22 - Hurto y Fraude</v>
      </c>
      <c r="Z136" s="59" t="str">
        <f>VLOOKUP(Tabla15[[#This Row],[N° 
Evento]],'Eventos de riesgos'!B:N,13,0)</f>
        <v>221 - Robo o Hurto</v>
      </c>
      <c r="AA136" s="44" t="str">
        <f>+VLOOKUP(Tabla15[[#This Row],[N° 
Evento]],'Eventos de riesgos'!B:AE,23,0)</f>
        <v>Suplantacion de Identidad y robo a asociados</v>
      </c>
      <c r="AB136" s="54" t="str">
        <f>VLOOKUP(Tabla15[[#This Row],[N° 
Evento]],'Eventos de riesgos'!B:O,14,0)</f>
        <v>Ninguna</v>
      </c>
      <c r="AC136" s="60">
        <f>VLOOKUP(Tabla15[[#This Row],[N° 
Evento]],'Eventos de riesgos'!B:P,15,0)</f>
        <v>45473.622916666667</v>
      </c>
      <c r="AD136" s="54" t="str">
        <f>VLOOKUP(Tabla15[[#This Row],[N° 
Evento]],'Eventos de riesgos'!B:Q,16,0)</f>
        <v>Ahorros voluntarios</v>
      </c>
      <c r="AE136" s="54" t="str">
        <f>VLOOKUP(Tabla15[[#This Row],[N° 
Evento]],'Eventos de riesgos'!B:R,17,0)</f>
        <v>Cooperativa Digital</v>
      </c>
      <c r="AF136" s="56" t="str">
        <f>VLOOKUP(Tabla15[[#This Row],[N° 
Evento]],'Eventos de riesgos'!B:V,21,0)</f>
        <v>Aprobado</v>
      </c>
      <c r="AG136" s="59" t="str">
        <f>VLOOKUP(Tabla15[[#This Row],[N° 
Evento]],'Eventos de riesgos'!B:W,22,0)</f>
        <v>05/06/2024 15:04:09: Creado
02/07/2024 15:00:15: Registro completo</v>
      </c>
    </row>
    <row r="137" spans="3:33" ht="59" customHeight="1" x14ac:dyDescent="0.55000000000000004">
      <c r="C137" s="54" t="str">
        <f>+Tabla15[[#This Row],[N° 
Evento]]&amp;"-"&amp;Tabla15[[#This Row],[N° Tarea]]</f>
        <v>58-2</v>
      </c>
      <c r="D137" s="54">
        <v>58</v>
      </c>
      <c r="E137" s="54">
        <v>2</v>
      </c>
      <c r="F137" s="55" t="s">
        <v>458</v>
      </c>
      <c r="G137" s="44" t="s">
        <v>1019</v>
      </c>
      <c r="H137" s="59" t="s">
        <v>912</v>
      </c>
      <c r="I137" s="59" t="s">
        <v>468</v>
      </c>
      <c r="J137" s="57">
        <v>45447</v>
      </c>
      <c r="K137" s="57">
        <v>45448</v>
      </c>
      <c r="L137" s="47" t="str">
        <f>IF(Tabla15[[#This Row],[Fecha de Finalización]]&gt;0,"Cerrada","En Proceso")</f>
        <v>Cerrada</v>
      </c>
      <c r="M137" s="58">
        <f t="shared" si="3"/>
        <v>1</v>
      </c>
      <c r="N137" s="59"/>
      <c r="O137" s="54">
        <f>VLOOKUP(Tabla15[[#This Row],[N° 
Evento]],'Eventos de riesgos'!B:C,2,0)</f>
        <v>2024</v>
      </c>
      <c r="P137" s="54" t="str">
        <f>VLOOKUP(Tabla15[[#This Row],[N° 
Evento]],'Eventos de riesgos'!B:D,3,0)</f>
        <v>May</v>
      </c>
      <c r="Q137" s="60">
        <f>VLOOKUP(Tabla15[[#This Row],[N° 
Evento]],'Eventos de riesgos'!B:E,4,0)</f>
        <v>45442.568055555559</v>
      </c>
      <c r="R137" s="60">
        <f>VLOOKUP(Tabla15[[#This Row],[N° 
Evento]],'Eventos de riesgos'!B:F,5,0)</f>
        <v>45447.568749999999</v>
      </c>
      <c r="S137" s="60">
        <f>VLOOKUP(Tabla15[[#This Row],[N° 
Evento]],'Eventos de riesgos'!B:G,6,0)</f>
        <v>45447.568749999999</v>
      </c>
      <c r="T137"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37" s="61">
        <f>VLOOKUP(Tabla15[[#This Row],[N° 
Evento]],'Eventos de riesgos'!B:I,8,0)</f>
        <v>29100000</v>
      </c>
      <c r="V137" s="61">
        <f>VLOOKUP(Tabla15[[#This Row],[N° 
Evento]],'Eventos de riesgos'!B:J,9,0)</f>
        <v>0</v>
      </c>
      <c r="W137" s="61">
        <f>VLOOKUP(Tabla15[[#This Row],[N° 
Evento]],'Eventos de riesgos'!B:K,10,0)</f>
        <v>0</v>
      </c>
      <c r="X137" s="59" t="str">
        <f>VLOOKUP(Tabla15[[#This Row],[N° 
Evento]],'Eventos de riesgos'!B:L,11,0)</f>
        <v>2 - Fraude Externo</v>
      </c>
      <c r="Y137" s="59" t="str">
        <f>VLOOKUP(Tabla15[[#This Row],[N° 
Evento]],'Eventos de riesgos'!B:M,12,0)</f>
        <v>22 - Hurto y Fraude</v>
      </c>
      <c r="Z137" s="59" t="str">
        <f>VLOOKUP(Tabla15[[#This Row],[N° 
Evento]],'Eventos de riesgos'!B:N,13,0)</f>
        <v>221 - Robo o Hurto</v>
      </c>
      <c r="AA137" s="44" t="str">
        <f>+VLOOKUP(Tabla15[[#This Row],[N° 
Evento]],'Eventos de riesgos'!B:AE,23,0)</f>
        <v>Suplantacion de Identidad y robo a asociados</v>
      </c>
      <c r="AB137" s="54" t="str">
        <f>VLOOKUP(Tabla15[[#This Row],[N° 
Evento]],'Eventos de riesgos'!B:O,14,0)</f>
        <v>Ninguna</v>
      </c>
      <c r="AC137" s="60">
        <f>VLOOKUP(Tabla15[[#This Row],[N° 
Evento]],'Eventos de riesgos'!B:P,15,0)</f>
        <v>45473.622916666667</v>
      </c>
      <c r="AD137" s="54" t="str">
        <f>VLOOKUP(Tabla15[[#This Row],[N° 
Evento]],'Eventos de riesgos'!B:Q,16,0)</f>
        <v>Ahorros voluntarios</v>
      </c>
      <c r="AE137" s="54" t="str">
        <f>VLOOKUP(Tabla15[[#This Row],[N° 
Evento]],'Eventos de riesgos'!B:R,17,0)</f>
        <v>Cooperativa Digital</v>
      </c>
      <c r="AF137" s="56" t="str">
        <f>VLOOKUP(Tabla15[[#This Row],[N° 
Evento]],'Eventos de riesgos'!B:V,21,0)</f>
        <v>Aprobado</v>
      </c>
      <c r="AG137" s="59" t="str">
        <f>VLOOKUP(Tabla15[[#This Row],[N° 
Evento]],'Eventos de riesgos'!B:W,22,0)</f>
        <v>05/06/2024 15:04:09: Creado
02/07/2024 15:00:15: Registro completo</v>
      </c>
    </row>
    <row r="138" spans="3:33" ht="59" customHeight="1" x14ac:dyDescent="0.55000000000000004">
      <c r="C138" s="54" t="str">
        <f>+Tabla15[[#This Row],[N° 
Evento]]&amp;"-"&amp;Tabla15[[#This Row],[N° Tarea]]</f>
        <v>58-3</v>
      </c>
      <c r="D138" s="54">
        <v>58</v>
      </c>
      <c r="E138" s="54">
        <v>3</v>
      </c>
      <c r="F138" s="55" t="s">
        <v>459</v>
      </c>
      <c r="G138" s="44" t="s">
        <v>1020</v>
      </c>
      <c r="H138" s="59" t="s">
        <v>844</v>
      </c>
      <c r="I138" s="56" t="s">
        <v>469</v>
      </c>
      <c r="J138" s="57">
        <v>45447</v>
      </c>
      <c r="K138" s="57">
        <v>45448</v>
      </c>
      <c r="L138" s="47" t="str">
        <f>IF(Tabla15[[#This Row],[Fecha de Finalización]]&gt;0,"Cerrada","En Proceso")</f>
        <v>Cerrada</v>
      </c>
      <c r="M138" s="58">
        <f t="shared" si="3"/>
        <v>1</v>
      </c>
      <c r="N138" s="59" t="s">
        <v>470</v>
      </c>
      <c r="O138" s="54">
        <f>VLOOKUP(Tabla15[[#This Row],[N° 
Evento]],'Eventos de riesgos'!B:C,2,0)</f>
        <v>2024</v>
      </c>
      <c r="P138" s="54" t="str">
        <f>VLOOKUP(Tabla15[[#This Row],[N° 
Evento]],'Eventos de riesgos'!B:D,3,0)</f>
        <v>May</v>
      </c>
      <c r="Q138" s="60">
        <f>VLOOKUP(Tabla15[[#This Row],[N° 
Evento]],'Eventos de riesgos'!B:E,4,0)</f>
        <v>45442.568055555559</v>
      </c>
      <c r="R138" s="60">
        <f>VLOOKUP(Tabla15[[#This Row],[N° 
Evento]],'Eventos de riesgos'!B:F,5,0)</f>
        <v>45447.568749999999</v>
      </c>
      <c r="S138" s="60">
        <f>VLOOKUP(Tabla15[[#This Row],[N° 
Evento]],'Eventos de riesgos'!B:G,6,0)</f>
        <v>45447.568749999999</v>
      </c>
      <c r="T138"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38" s="61">
        <f>VLOOKUP(Tabla15[[#This Row],[N° 
Evento]],'Eventos de riesgos'!B:I,8,0)</f>
        <v>29100000</v>
      </c>
      <c r="V138" s="61">
        <f>VLOOKUP(Tabla15[[#This Row],[N° 
Evento]],'Eventos de riesgos'!B:J,9,0)</f>
        <v>0</v>
      </c>
      <c r="W138" s="61">
        <f>VLOOKUP(Tabla15[[#This Row],[N° 
Evento]],'Eventos de riesgos'!B:K,10,0)</f>
        <v>0</v>
      </c>
      <c r="X138" s="59" t="str">
        <f>VLOOKUP(Tabla15[[#This Row],[N° 
Evento]],'Eventos de riesgos'!B:L,11,0)</f>
        <v>2 - Fraude Externo</v>
      </c>
      <c r="Y138" s="59" t="str">
        <f>VLOOKUP(Tabla15[[#This Row],[N° 
Evento]],'Eventos de riesgos'!B:M,12,0)</f>
        <v>22 - Hurto y Fraude</v>
      </c>
      <c r="Z138" s="59" t="str">
        <f>VLOOKUP(Tabla15[[#This Row],[N° 
Evento]],'Eventos de riesgos'!B:N,13,0)</f>
        <v>221 - Robo o Hurto</v>
      </c>
      <c r="AA138" s="44" t="str">
        <f>+VLOOKUP(Tabla15[[#This Row],[N° 
Evento]],'Eventos de riesgos'!B:AE,23,0)</f>
        <v>Suplantacion de Identidad y robo a asociados</v>
      </c>
      <c r="AB138" s="54" t="str">
        <f>VLOOKUP(Tabla15[[#This Row],[N° 
Evento]],'Eventos de riesgos'!B:O,14,0)</f>
        <v>Ninguna</v>
      </c>
      <c r="AC138" s="60">
        <f>VLOOKUP(Tabla15[[#This Row],[N° 
Evento]],'Eventos de riesgos'!B:P,15,0)</f>
        <v>45473.622916666667</v>
      </c>
      <c r="AD138" s="54" t="str">
        <f>VLOOKUP(Tabla15[[#This Row],[N° 
Evento]],'Eventos de riesgos'!B:Q,16,0)</f>
        <v>Ahorros voluntarios</v>
      </c>
      <c r="AE138" s="54" t="str">
        <f>VLOOKUP(Tabla15[[#This Row],[N° 
Evento]],'Eventos de riesgos'!B:R,17,0)</f>
        <v>Cooperativa Digital</v>
      </c>
      <c r="AF138" s="56" t="str">
        <f>VLOOKUP(Tabla15[[#This Row],[N° 
Evento]],'Eventos de riesgos'!B:V,21,0)</f>
        <v>Aprobado</v>
      </c>
      <c r="AG138" s="59" t="str">
        <f>VLOOKUP(Tabla15[[#This Row],[N° 
Evento]],'Eventos de riesgos'!B:W,22,0)</f>
        <v>05/06/2024 15:04:09: Creado
02/07/2024 15:00:15: Registro completo</v>
      </c>
    </row>
    <row r="139" spans="3:33" ht="59" customHeight="1" x14ac:dyDescent="0.55000000000000004">
      <c r="C139" s="54" t="str">
        <f>+Tabla15[[#This Row],[N° 
Evento]]&amp;"-"&amp;Tabla15[[#This Row],[N° Tarea]]</f>
        <v>58-4</v>
      </c>
      <c r="D139" s="54">
        <v>58</v>
      </c>
      <c r="E139" s="54">
        <v>4</v>
      </c>
      <c r="F139" s="55" t="s">
        <v>460</v>
      </c>
      <c r="G139" s="44" t="s">
        <v>1019</v>
      </c>
      <c r="H139" s="59" t="s">
        <v>471</v>
      </c>
      <c r="I139" s="56" t="s">
        <v>425</v>
      </c>
      <c r="J139" s="57">
        <v>45447</v>
      </c>
      <c r="K139" s="57">
        <v>45447</v>
      </c>
      <c r="L139" s="47" t="str">
        <f>IF(Tabla15[[#This Row],[Fecha de Finalización]]&gt;0,"Cerrada","En Proceso")</f>
        <v>Cerrada</v>
      </c>
      <c r="M139" s="58">
        <f t="shared" si="3"/>
        <v>0</v>
      </c>
      <c r="N139" s="59" t="s">
        <v>845</v>
      </c>
      <c r="O139" s="54">
        <f>VLOOKUP(Tabla15[[#This Row],[N° 
Evento]],'Eventos de riesgos'!B:C,2,0)</f>
        <v>2024</v>
      </c>
      <c r="P139" s="54" t="str">
        <f>VLOOKUP(Tabla15[[#This Row],[N° 
Evento]],'Eventos de riesgos'!B:D,3,0)</f>
        <v>May</v>
      </c>
      <c r="Q139" s="60">
        <f>VLOOKUP(Tabla15[[#This Row],[N° 
Evento]],'Eventos de riesgos'!B:E,4,0)</f>
        <v>45442.568055555559</v>
      </c>
      <c r="R139" s="60">
        <f>VLOOKUP(Tabla15[[#This Row],[N° 
Evento]],'Eventos de riesgos'!B:F,5,0)</f>
        <v>45447.568749999999</v>
      </c>
      <c r="S139" s="60">
        <f>VLOOKUP(Tabla15[[#This Row],[N° 
Evento]],'Eventos de riesgos'!B:G,6,0)</f>
        <v>45447.568749999999</v>
      </c>
      <c r="T139"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39" s="61">
        <f>VLOOKUP(Tabla15[[#This Row],[N° 
Evento]],'Eventos de riesgos'!B:I,8,0)</f>
        <v>29100000</v>
      </c>
      <c r="V139" s="61">
        <f>VLOOKUP(Tabla15[[#This Row],[N° 
Evento]],'Eventos de riesgos'!B:J,9,0)</f>
        <v>0</v>
      </c>
      <c r="W139" s="61">
        <f>VLOOKUP(Tabla15[[#This Row],[N° 
Evento]],'Eventos de riesgos'!B:K,10,0)</f>
        <v>0</v>
      </c>
      <c r="X139" s="59" t="str">
        <f>VLOOKUP(Tabla15[[#This Row],[N° 
Evento]],'Eventos de riesgos'!B:L,11,0)</f>
        <v>2 - Fraude Externo</v>
      </c>
      <c r="Y139" s="59" t="str">
        <f>VLOOKUP(Tabla15[[#This Row],[N° 
Evento]],'Eventos de riesgos'!B:M,12,0)</f>
        <v>22 - Hurto y Fraude</v>
      </c>
      <c r="Z139" s="59" t="str">
        <f>VLOOKUP(Tabla15[[#This Row],[N° 
Evento]],'Eventos de riesgos'!B:N,13,0)</f>
        <v>221 - Robo o Hurto</v>
      </c>
      <c r="AA139" s="44" t="str">
        <f>+VLOOKUP(Tabla15[[#This Row],[N° 
Evento]],'Eventos de riesgos'!B:AE,23,0)</f>
        <v>Suplantacion de Identidad y robo a asociados</v>
      </c>
      <c r="AB139" s="54" t="str">
        <f>VLOOKUP(Tabla15[[#This Row],[N° 
Evento]],'Eventos de riesgos'!B:O,14,0)</f>
        <v>Ninguna</v>
      </c>
      <c r="AC139" s="60">
        <f>VLOOKUP(Tabla15[[#This Row],[N° 
Evento]],'Eventos de riesgos'!B:P,15,0)</f>
        <v>45473.622916666667</v>
      </c>
      <c r="AD139" s="54" t="str">
        <f>VLOOKUP(Tabla15[[#This Row],[N° 
Evento]],'Eventos de riesgos'!B:Q,16,0)</f>
        <v>Ahorros voluntarios</v>
      </c>
      <c r="AE139" s="54" t="str">
        <f>VLOOKUP(Tabla15[[#This Row],[N° 
Evento]],'Eventos de riesgos'!B:R,17,0)</f>
        <v>Cooperativa Digital</v>
      </c>
      <c r="AF139" s="56" t="str">
        <f>VLOOKUP(Tabla15[[#This Row],[N° 
Evento]],'Eventos de riesgos'!B:V,21,0)</f>
        <v>Aprobado</v>
      </c>
      <c r="AG139" s="59" t="str">
        <f>VLOOKUP(Tabla15[[#This Row],[N° 
Evento]],'Eventos de riesgos'!B:W,22,0)</f>
        <v>05/06/2024 15:04:09: Creado
02/07/2024 15:00:15: Registro completo</v>
      </c>
    </row>
    <row r="140" spans="3:33" ht="59" customHeight="1" x14ac:dyDescent="0.55000000000000004">
      <c r="C140" s="54" t="str">
        <f>+Tabla15[[#This Row],[N° 
Evento]]&amp;"-"&amp;Tabla15[[#This Row],[N° Tarea]]</f>
        <v>58-5</v>
      </c>
      <c r="D140" s="54">
        <v>58</v>
      </c>
      <c r="E140" s="54">
        <v>5</v>
      </c>
      <c r="F140" s="55" t="s">
        <v>461</v>
      </c>
      <c r="G140" s="44" t="s">
        <v>1019</v>
      </c>
      <c r="H140" s="59" t="s">
        <v>744</v>
      </c>
      <c r="I140" s="56" t="s">
        <v>259</v>
      </c>
      <c r="J140" s="57">
        <v>45449</v>
      </c>
      <c r="K140" s="57">
        <v>45450</v>
      </c>
      <c r="L140" s="47" t="str">
        <f>IF(Tabla15[[#This Row],[Fecha de Finalización]]&gt;0,"Cerrada","En Proceso")</f>
        <v>Cerrada</v>
      </c>
      <c r="M140" s="58">
        <f t="shared" si="3"/>
        <v>1</v>
      </c>
      <c r="N140" s="59" t="s">
        <v>474</v>
      </c>
      <c r="O140" s="54">
        <f>VLOOKUP(Tabla15[[#This Row],[N° 
Evento]],'Eventos de riesgos'!B:C,2,0)</f>
        <v>2024</v>
      </c>
      <c r="P140" s="54" t="str">
        <f>VLOOKUP(Tabla15[[#This Row],[N° 
Evento]],'Eventos de riesgos'!B:D,3,0)</f>
        <v>May</v>
      </c>
      <c r="Q140" s="60">
        <f>VLOOKUP(Tabla15[[#This Row],[N° 
Evento]],'Eventos de riesgos'!B:E,4,0)</f>
        <v>45442.568055555559</v>
      </c>
      <c r="R140" s="60">
        <f>VLOOKUP(Tabla15[[#This Row],[N° 
Evento]],'Eventos de riesgos'!B:F,5,0)</f>
        <v>45447.568749999999</v>
      </c>
      <c r="S140" s="60">
        <f>VLOOKUP(Tabla15[[#This Row],[N° 
Evento]],'Eventos de riesgos'!B:G,6,0)</f>
        <v>45447.568749999999</v>
      </c>
      <c r="T140"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40" s="61">
        <f>VLOOKUP(Tabla15[[#This Row],[N° 
Evento]],'Eventos de riesgos'!B:I,8,0)</f>
        <v>29100000</v>
      </c>
      <c r="V140" s="61">
        <f>VLOOKUP(Tabla15[[#This Row],[N° 
Evento]],'Eventos de riesgos'!B:J,9,0)</f>
        <v>0</v>
      </c>
      <c r="W140" s="61">
        <f>VLOOKUP(Tabla15[[#This Row],[N° 
Evento]],'Eventos de riesgos'!B:K,10,0)</f>
        <v>0</v>
      </c>
      <c r="X140" s="59" t="str">
        <f>VLOOKUP(Tabla15[[#This Row],[N° 
Evento]],'Eventos de riesgos'!B:L,11,0)</f>
        <v>2 - Fraude Externo</v>
      </c>
      <c r="Y140" s="59" t="str">
        <f>VLOOKUP(Tabla15[[#This Row],[N° 
Evento]],'Eventos de riesgos'!B:M,12,0)</f>
        <v>22 - Hurto y Fraude</v>
      </c>
      <c r="Z140" s="59" t="str">
        <f>VLOOKUP(Tabla15[[#This Row],[N° 
Evento]],'Eventos de riesgos'!B:N,13,0)</f>
        <v>221 - Robo o Hurto</v>
      </c>
      <c r="AA140" s="44" t="str">
        <f>+VLOOKUP(Tabla15[[#This Row],[N° 
Evento]],'Eventos de riesgos'!B:AE,23,0)</f>
        <v>Suplantacion de Identidad y robo a asociados</v>
      </c>
      <c r="AB140" s="54" t="str">
        <f>VLOOKUP(Tabla15[[#This Row],[N° 
Evento]],'Eventos de riesgos'!B:O,14,0)</f>
        <v>Ninguna</v>
      </c>
      <c r="AC140" s="60">
        <f>VLOOKUP(Tabla15[[#This Row],[N° 
Evento]],'Eventos de riesgos'!B:P,15,0)</f>
        <v>45473.622916666667</v>
      </c>
      <c r="AD140" s="54" t="str">
        <f>VLOOKUP(Tabla15[[#This Row],[N° 
Evento]],'Eventos de riesgos'!B:Q,16,0)</f>
        <v>Ahorros voluntarios</v>
      </c>
      <c r="AE140" s="54" t="str">
        <f>VLOOKUP(Tabla15[[#This Row],[N° 
Evento]],'Eventos de riesgos'!B:R,17,0)</f>
        <v>Cooperativa Digital</v>
      </c>
      <c r="AF140" s="56" t="str">
        <f>VLOOKUP(Tabla15[[#This Row],[N° 
Evento]],'Eventos de riesgos'!B:V,21,0)</f>
        <v>Aprobado</v>
      </c>
      <c r="AG140" s="59" t="str">
        <f>VLOOKUP(Tabla15[[#This Row],[N° 
Evento]],'Eventos de riesgos'!B:W,22,0)</f>
        <v>05/06/2024 15:04:09: Creado
02/07/2024 15:00:15: Registro completo</v>
      </c>
    </row>
    <row r="141" spans="3:33" ht="59" customHeight="1" x14ac:dyDescent="0.55000000000000004">
      <c r="C141" s="54" t="str">
        <f>+Tabla15[[#This Row],[N° 
Evento]]&amp;"-"&amp;Tabla15[[#This Row],[N° Tarea]]</f>
        <v>58-6</v>
      </c>
      <c r="D141" s="54">
        <v>58</v>
      </c>
      <c r="E141" s="54">
        <v>6</v>
      </c>
      <c r="F141" s="55" t="s">
        <v>462</v>
      </c>
      <c r="G141" s="44" t="s">
        <v>1019</v>
      </c>
      <c r="H141" s="59" t="s">
        <v>472</v>
      </c>
      <c r="I141" s="59" t="s">
        <v>473</v>
      </c>
      <c r="J141" s="57">
        <v>45450</v>
      </c>
      <c r="K141" s="57">
        <v>45450</v>
      </c>
      <c r="L141" s="47" t="str">
        <f>IF(Tabla15[[#This Row],[Fecha de Finalización]]&gt;0,"Cerrada","En Proceso")</f>
        <v>Cerrada</v>
      </c>
      <c r="M141" s="58">
        <f t="shared" si="3"/>
        <v>0</v>
      </c>
      <c r="N141" s="59" t="s">
        <v>463</v>
      </c>
      <c r="O141" s="54">
        <f>VLOOKUP(Tabla15[[#This Row],[N° 
Evento]],'Eventos de riesgos'!B:C,2,0)</f>
        <v>2024</v>
      </c>
      <c r="P141" s="54" t="str">
        <f>VLOOKUP(Tabla15[[#This Row],[N° 
Evento]],'Eventos de riesgos'!B:D,3,0)</f>
        <v>May</v>
      </c>
      <c r="Q141" s="60">
        <f>VLOOKUP(Tabla15[[#This Row],[N° 
Evento]],'Eventos de riesgos'!B:E,4,0)</f>
        <v>45442.568055555559</v>
      </c>
      <c r="R141" s="60">
        <f>VLOOKUP(Tabla15[[#This Row],[N° 
Evento]],'Eventos de riesgos'!B:F,5,0)</f>
        <v>45447.568749999999</v>
      </c>
      <c r="S141" s="60">
        <f>VLOOKUP(Tabla15[[#This Row],[N° 
Evento]],'Eventos de riesgos'!B:G,6,0)</f>
        <v>45447.568749999999</v>
      </c>
      <c r="T141"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41" s="61">
        <f>VLOOKUP(Tabla15[[#This Row],[N° 
Evento]],'Eventos de riesgos'!B:I,8,0)</f>
        <v>29100000</v>
      </c>
      <c r="V141" s="61">
        <f>VLOOKUP(Tabla15[[#This Row],[N° 
Evento]],'Eventos de riesgos'!B:J,9,0)</f>
        <v>0</v>
      </c>
      <c r="W141" s="61">
        <f>VLOOKUP(Tabla15[[#This Row],[N° 
Evento]],'Eventos de riesgos'!B:K,10,0)</f>
        <v>0</v>
      </c>
      <c r="X141" s="59" t="str">
        <f>VLOOKUP(Tabla15[[#This Row],[N° 
Evento]],'Eventos de riesgos'!B:L,11,0)</f>
        <v>2 - Fraude Externo</v>
      </c>
      <c r="Y141" s="59" t="str">
        <f>VLOOKUP(Tabla15[[#This Row],[N° 
Evento]],'Eventos de riesgos'!B:M,12,0)</f>
        <v>22 - Hurto y Fraude</v>
      </c>
      <c r="Z141" s="59" t="str">
        <f>VLOOKUP(Tabla15[[#This Row],[N° 
Evento]],'Eventos de riesgos'!B:N,13,0)</f>
        <v>221 - Robo o Hurto</v>
      </c>
      <c r="AA141" s="44" t="str">
        <f>+VLOOKUP(Tabla15[[#This Row],[N° 
Evento]],'Eventos de riesgos'!B:AE,23,0)</f>
        <v>Suplantacion de Identidad y robo a asociados</v>
      </c>
      <c r="AB141" s="54" t="str">
        <f>VLOOKUP(Tabla15[[#This Row],[N° 
Evento]],'Eventos de riesgos'!B:O,14,0)</f>
        <v>Ninguna</v>
      </c>
      <c r="AC141" s="60">
        <f>VLOOKUP(Tabla15[[#This Row],[N° 
Evento]],'Eventos de riesgos'!B:P,15,0)</f>
        <v>45473.622916666667</v>
      </c>
      <c r="AD141" s="54" t="str">
        <f>VLOOKUP(Tabla15[[#This Row],[N° 
Evento]],'Eventos de riesgos'!B:Q,16,0)</f>
        <v>Ahorros voluntarios</v>
      </c>
      <c r="AE141" s="54" t="str">
        <f>VLOOKUP(Tabla15[[#This Row],[N° 
Evento]],'Eventos de riesgos'!B:R,17,0)</f>
        <v>Cooperativa Digital</v>
      </c>
      <c r="AF141" s="56" t="str">
        <f>VLOOKUP(Tabla15[[#This Row],[N° 
Evento]],'Eventos de riesgos'!B:V,21,0)</f>
        <v>Aprobado</v>
      </c>
      <c r="AG141" s="59" t="str">
        <f>VLOOKUP(Tabla15[[#This Row],[N° 
Evento]],'Eventos de riesgos'!B:W,22,0)</f>
        <v>05/06/2024 15:04:09: Creado
02/07/2024 15:00:15: Registro completo</v>
      </c>
    </row>
    <row r="142" spans="3:33" ht="59" customHeight="1" x14ac:dyDescent="0.55000000000000004">
      <c r="C142" s="54" t="str">
        <f>+Tabla15[[#This Row],[N° 
Evento]]&amp;"-"&amp;Tabla15[[#This Row],[N° Tarea]]</f>
        <v>58-7</v>
      </c>
      <c r="D142" s="54">
        <v>58</v>
      </c>
      <c r="E142" s="54">
        <v>7</v>
      </c>
      <c r="F142" s="55" t="s">
        <v>464</v>
      </c>
      <c r="G142" s="44" t="s">
        <v>1020</v>
      </c>
      <c r="H142" s="59" t="s">
        <v>215</v>
      </c>
      <c r="I142" s="56" t="s">
        <v>91</v>
      </c>
      <c r="J142" s="57">
        <v>45450</v>
      </c>
      <c r="K142" s="57">
        <v>45450</v>
      </c>
      <c r="L142" s="47" t="str">
        <f>IF(Tabla15[[#This Row],[Fecha de Finalización]]&gt;0,"Cerrada","En Proceso")</f>
        <v>Cerrada</v>
      </c>
      <c r="M142" s="58">
        <f t="shared" si="3"/>
        <v>0</v>
      </c>
      <c r="N142" s="59"/>
      <c r="O142" s="54">
        <f>VLOOKUP(Tabla15[[#This Row],[N° 
Evento]],'Eventos de riesgos'!B:C,2,0)</f>
        <v>2024</v>
      </c>
      <c r="P142" s="54" t="str">
        <f>VLOOKUP(Tabla15[[#This Row],[N° 
Evento]],'Eventos de riesgos'!B:D,3,0)</f>
        <v>May</v>
      </c>
      <c r="Q142" s="60">
        <f>VLOOKUP(Tabla15[[#This Row],[N° 
Evento]],'Eventos de riesgos'!B:E,4,0)</f>
        <v>45442.568055555559</v>
      </c>
      <c r="R142" s="60">
        <f>VLOOKUP(Tabla15[[#This Row],[N° 
Evento]],'Eventos de riesgos'!B:F,5,0)</f>
        <v>45447.568749999999</v>
      </c>
      <c r="S142" s="60">
        <f>VLOOKUP(Tabla15[[#This Row],[N° 
Evento]],'Eventos de riesgos'!B:G,6,0)</f>
        <v>45447.568749999999</v>
      </c>
      <c r="T142"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42" s="61">
        <f>VLOOKUP(Tabla15[[#This Row],[N° 
Evento]],'Eventos de riesgos'!B:I,8,0)</f>
        <v>29100000</v>
      </c>
      <c r="V142" s="61">
        <f>VLOOKUP(Tabla15[[#This Row],[N° 
Evento]],'Eventos de riesgos'!B:J,9,0)</f>
        <v>0</v>
      </c>
      <c r="W142" s="61">
        <f>VLOOKUP(Tabla15[[#This Row],[N° 
Evento]],'Eventos de riesgos'!B:K,10,0)</f>
        <v>0</v>
      </c>
      <c r="X142" s="59" t="str">
        <f>VLOOKUP(Tabla15[[#This Row],[N° 
Evento]],'Eventos de riesgos'!B:L,11,0)</f>
        <v>2 - Fraude Externo</v>
      </c>
      <c r="Y142" s="59" t="str">
        <f>VLOOKUP(Tabla15[[#This Row],[N° 
Evento]],'Eventos de riesgos'!B:M,12,0)</f>
        <v>22 - Hurto y Fraude</v>
      </c>
      <c r="Z142" s="59" t="str">
        <f>VLOOKUP(Tabla15[[#This Row],[N° 
Evento]],'Eventos de riesgos'!B:N,13,0)</f>
        <v>221 - Robo o Hurto</v>
      </c>
      <c r="AA142" s="44" t="str">
        <f>+VLOOKUP(Tabla15[[#This Row],[N° 
Evento]],'Eventos de riesgos'!B:AE,23,0)</f>
        <v>Suplantacion de Identidad y robo a asociados</v>
      </c>
      <c r="AB142" s="54" t="str">
        <f>VLOOKUP(Tabla15[[#This Row],[N° 
Evento]],'Eventos de riesgos'!B:O,14,0)</f>
        <v>Ninguna</v>
      </c>
      <c r="AC142" s="60">
        <f>VLOOKUP(Tabla15[[#This Row],[N° 
Evento]],'Eventos de riesgos'!B:P,15,0)</f>
        <v>45473.622916666667</v>
      </c>
      <c r="AD142" s="54" t="str">
        <f>VLOOKUP(Tabla15[[#This Row],[N° 
Evento]],'Eventos de riesgos'!B:Q,16,0)</f>
        <v>Ahorros voluntarios</v>
      </c>
      <c r="AE142" s="54" t="str">
        <f>VLOOKUP(Tabla15[[#This Row],[N° 
Evento]],'Eventos de riesgos'!B:R,17,0)</f>
        <v>Cooperativa Digital</v>
      </c>
      <c r="AF142" s="56" t="str">
        <f>VLOOKUP(Tabla15[[#This Row],[N° 
Evento]],'Eventos de riesgos'!B:V,21,0)</f>
        <v>Aprobado</v>
      </c>
      <c r="AG142" s="59" t="str">
        <f>VLOOKUP(Tabla15[[#This Row],[N° 
Evento]],'Eventos de riesgos'!B:W,22,0)</f>
        <v>05/06/2024 15:04:09: Creado
02/07/2024 15:00:15: Registro completo</v>
      </c>
    </row>
    <row r="143" spans="3:33" ht="59" customHeight="1" x14ac:dyDescent="0.55000000000000004">
      <c r="C143" s="54" t="str">
        <f>+Tabla15[[#This Row],[N° 
Evento]]&amp;"-"&amp;Tabla15[[#This Row],[N° Tarea]]</f>
        <v>58-8</v>
      </c>
      <c r="D143" s="54">
        <v>58</v>
      </c>
      <c r="E143" s="54">
        <v>8</v>
      </c>
      <c r="F143" s="55" t="s">
        <v>465</v>
      </c>
      <c r="G143" s="44" t="s">
        <v>1019</v>
      </c>
      <c r="H143" s="59" t="s">
        <v>215</v>
      </c>
      <c r="I143" s="56" t="s">
        <v>91</v>
      </c>
      <c r="J143" s="57">
        <v>45450</v>
      </c>
      <c r="K143" s="57">
        <v>45450</v>
      </c>
      <c r="L143" s="47" t="str">
        <f>IF(Tabla15[[#This Row],[Fecha de Finalización]]&gt;0,"Cerrada","En Proceso")</f>
        <v>Cerrada</v>
      </c>
      <c r="M143" s="58">
        <f t="shared" si="3"/>
        <v>0</v>
      </c>
      <c r="N143" s="59" t="s">
        <v>845</v>
      </c>
      <c r="O143" s="54">
        <f>VLOOKUP(Tabla15[[#This Row],[N° 
Evento]],'Eventos de riesgos'!B:C,2,0)</f>
        <v>2024</v>
      </c>
      <c r="P143" s="54" t="str">
        <f>VLOOKUP(Tabla15[[#This Row],[N° 
Evento]],'Eventos de riesgos'!B:D,3,0)</f>
        <v>May</v>
      </c>
      <c r="Q143" s="60">
        <f>VLOOKUP(Tabla15[[#This Row],[N° 
Evento]],'Eventos de riesgos'!B:E,4,0)</f>
        <v>45442.568055555559</v>
      </c>
      <c r="R143" s="60">
        <f>VLOOKUP(Tabla15[[#This Row],[N° 
Evento]],'Eventos de riesgos'!B:F,5,0)</f>
        <v>45447.568749999999</v>
      </c>
      <c r="S143" s="60">
        <f>VLOOKUP(Tabla15[[#This Row],[N° 
Evento]],'Eventos de riesgos'!B:G,6,0)</f>
        <v>45447.568749999999</v>
      </c>
      <c r="T143"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43" s="61">
        <f>VLOOKUP(Tabla15[[#This Row],[N° 
Evento]],'Eventos de riesgos'!B:I,8,0)</f>
        <v>29100000</v>
      </c>
      <c r="V143" s="61">
        <f>VLOOKUP(Tabla15[[#This Row],[N° 
Evento]],'Eventos de riesgos'!B:J,9,0)</f>
        <v>0</v>
      </c>
      <c r="W143" s="61">
        <f>VLOOKUP(Tabla15[[#This Row],[N° 
Evento]],'Eventos de riesgos'!B:K,10,0)</f>
        <v>0</v>
      </c>
      <c r="X143" s="59" t="str">
        <f>VLOOKUP(Tabla15[[#This Row],[N° 
Evento]],'Eventos de riesgos'!B:L,11,0)</f>
        <v>2 - Fraude Externo</v>
      </c>
      <c r="Y143" s="59" t="str">
        <f>VLOOKUP(Tabla15[[#This Row],[N° 
Evento]],'Eventos de riesgos'!B:M,12,0)</f>
        <v>22 - Hurto y Fraude</v>
      </c>
      <c r="Z143" s="59" t="str">
        <f>VLOOKUP(Tabla15[[#This Row],[N° 
Evento]],'Eventos de riesgos'!B:N,13,0)</f>
        <v>221 - Robo o Hurto</v>
      </c>
      <c r="AA143" s="44" t="str">
        <f>+VLOOKUP(Tabla15[[#This Row],[N° 
Evento]],'Eventos de riesgos'!B:AE,23,0)</f>
        <v>Suplantacion de Identidad y robo a asociados</v>
      </c>
      <c r="AB143" s="54" t="str">
        <f>VLOOKUP(Tabla15[[#This Row],[N° 
Evento]],'Eventos de riesgos'!B:O,14,0)</f>
        <v>Ninguna</v>
      </c>
      <c r="AC143" s="60">
        <f>VLOOKUP(Tabla15[[#This Row],[N° 
Evento]],'Eventos de riesgos'!B:P,15,0)</f>
        <v>45473.622916666667</v>
      </c>
      <c r="AD143" s="54" t="str">
        <f>VLOOKUP(Tabla15[[#This Row],[N° 
Evento]],'Eventos de riesgos'!B:Q,16,0)</f>
        <v>Ahorros voluntarios</v>
      </c>
      <c r="AE143" s="54" t="str">
        <f>VLOOKUP(Tabla15[[#This Row],[N° 
Evento]],'Eventos de riesgos'!B:R,17,0)</f>
        <v>Cooperativa Digital</v>
      </c>
      <c r="AF143" s="56" t="str">
        <f>VLOOKUP(Tabla15[[#This Row],[N° 
Evento]],'Eventos de riesgos'!B:V,21,0)</f>
        <v>Aprobado</v>
      </c>
      <c r="AG143" s="59" t="str">
        <f>VLOOKUP(Tabla15[[#This Row],[N° 
Evento]],'Eventos de riesgos'!B:W,22,0)</f>
        <v>05/06/2024 15:04:09: Creado
02/07/2024 15:00:15: Registro completo</v>
      </c>
    </row>
    <row r="144" spans="3:33" ht="59" customHeight="1" x14ac:dyDescent="0.55000000000000004">
      <c r="C144" s="54" t="str">
        <f>+Tabla15[[#This Row],[N° 
Evento]]&amp;"-"&amp;Tabla15[[#This Row],[N° Tarea]]</f>
        <v>58-9</v>
      </c>
      <c r="D144" s="54">
        <v>58</v>
      </c>
      <c r="E144" s="54">
        <v>9</v>
      </c>
      <c r="F144" s="55" t="s">
        <v>466</v>
      </c>
      <c r="G144" s="44" t="s">
        <v>1019</v>
      </c>
      <c r="H144" s="59" t="s">
        <v>233</v>
      </c>
      <c r="I144" s="56" t="s">
        <v>240</v>
      </c>
      <c r="J144" s="57">
        <v>45450</v>
      </c>
      <c r="K144" s="57">
        <v>45450</v>
      </c>
      <c r="L144" s="47" t="str">
        <f>IF(Tabla15[[#This Row],[Fecha de Finalización]]&gt;0,"Cerrada","En Proceso")</f>
        <v>Cerrada</v>
      </c>
      <c r="M144" s="58">
        <f t="shared" si="3"/>
        <v>0</v>
      </c>
      <c r="N144" s="59" t="s">
        <v>475</v>
      </c>
      <c r="O144" s="54">
        <f>VLOOKUP(Tabla15[[#This Row],[N° 
Evento]],'Eventos de riesgos'!B:C,2,0)</f>
        <v>2024</v>
      </c>
      <c r="P144" s="54" t="str">
        <f>VLOOKUP(Tabla15[[#This Row],[N° 
Evento]],'Eventos de riesgos'!B:D,3,0)</f>
        <v>May</v>
      </c>
      <c r="Q144" s="60">
        <f>VLOOKUP(Tabla15[[#This Row],[N° 
Evento]],'Eventos de riesgos'!B:E,4,0)</f>
        <v>45442.568055555559</v>
      </c>
      <c r="R144" s="60">
        <f>VLOOKUP(Tabla15[[#This Row],[N° 
Evento]],'Eventos de riesgos'!B:F,5,0)</f>
        <v>45447.568749999999</v>
      </c>
      <c r="S144" s="60">
        <f>VLOOKUP(Tabla15[[#This Row],[N° 
Evento]],'Eventos de riesgos'!B:G,6,0)</f>
        <v>45447.568749999999</v>
      </c>
      <c r="T144"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44" s="61">
        <f>VLOOKUP(Tabla15[[#This Row],[N° 
Evento]],'Eventos de riesgos'!B:I,8,0)</f>
        <v>29100000</v>
      </c>
      <c r="V144" s="61">
        <f>VLOOKUP(Tabla15[[#This Row],[N° 
Evento]],'Eventos de riesgos'!B:J,9,0)</f>
        <v>0</v>
      </c>
      <c r="W144" s="61">
        <f>VLOOKUP(Tabla15[[#This Row],[N° 
Evento]],'Eventos de riesgos'!B:K,10,0)</f>
        <v>0</v>
      </c>
      <c r="X144" s="59" t="str">
        <f>VLOOKUP(Tabla15[[#This Row],[N° 
Evento]],'Eventos de riesgos'!B:L,11,0)</f>
        <v>2 - Fraude Externo</v>
      </c>
      <c r="Y144" s="59" t="str">
        <f>VLOOKUP(Tabla15[[#This Row],[N° 
Evento]],'Eventos de riesgos'!B:M,12,0)</f>
        <v>22 - Hurto y Fraude</v>
      </c>
      <c r="Z144" s="59" t="str">
        <f>VLOOKUP(Tabla15[[#This Row],[N° 
Evento]],'Eventos de riesgos'!B:N,13,0)</f>
        <v>221 - Robo o Hurto</v>
      </c>
      <c r="AA144" s="44" t="str">
        <f>+VLOOKUP(Tabla15[[#This Row],[N° 
Evento]],'Eventos de riesgos'!B:AE,23,0)</f>
        <v>Suplantacion de Identidad y robo a asociados</v>
      </c>
      <c r="AB144" s="54" t="str">
        <f>VLOOKUP(Tabla15[[#This Row],[N° 
Evento]],'Eventos de riesgos'!B:O,14,0)</f>
        <v>Ninguna</v>
      </c>
      <c r="AC144" s="60">
        <f>VLOOKUP(Tabla15[[#This Row],[N° 
Evento]],'Eventos de riesgos'!B:P,15,0)</f>
        <v>45473.622916666667</v>
      </c>
      <c r="AD144" s="54" t="str">
        <f>VLOOKUP(Tabla15[[#This Row],[N° 
Evento]],'Eventos de riesgos'!B:Q,16,0)</f>
        <v>Ahorros voluntarios</v>
      </c>
      <c r="AE144" s="54" t="str">
        <f>VLOOKUP(Tabla15[[#This Row],[N° 
Evento]],'Eventos de riesgos'!B:R,17,0)</f>
        <v>Cooperativa Digital</v>
      </c>
      <c r="AF144" s="56" t="str">
        <f>VLOOKUP(Tabla15[[#This Row],[N° 
Evento]],'Eventos de riesgos'!B:V,21,0)</f>
        <v>Aprobado</v>
      </c>
      <c r="AG144" s="59" t="str">
        <f>VLOOKUP(Tabla15[[#This Row],[N° 
Evento]],'Eventos de riesgos'!B:W,22,0)</f>
        <v>05/06/2024 15:04:09: Creado
02/07/2024 15:00:15: Registro completo</v>
      </c>
    </row>
    <row r="145" spans="3:33" ht="59" customHeight="1" x14ac:dyDescent="0.55000000000000004">
      <c r="C145" s="54" t="str">
        <f>+Tabla15[[#This Row],[N° 
Evento]]&amp;"-"&amp;Tabla15[[#This Row],[N° Tarea]]</f>
        <v>58-10</v>
      </c>
      <c r="D145" s="54">
        <v>58</v>
      </c>
      <c r="E145" s="54">
        <v>10</v>
      </c>
      <c r="F145" s="55" t="s">
        <v>476</v>
      </c>
      <c r="G145" s="44" t="s">
        <v>1019</v>
      </c>
      <c r="H145" s="59" t="s">
        <v>742</v>
      </c>
      <c r="I145" s="56" t="s">
        <v>95</v>
      </c>
      <c r="J145" s="57">
        <v>45451</v>
      </c>
      <c r="K145" s="57">
        <v>45451</v>
      </c>
      <c r="L145" s="47" t="str">
        <f>IF(Tabla15[[#This Row],[Fecha de Finalización]]&gt;0,"Cerrada","En Proceso")</f>
        <v>Cerrada</v>
      </c>
      <c r="M145" s="58">
        <f t="shared" si="3"/>
        <v>0</v>
      </c>
      <c r="N145" s="59"/>
      <c r="O145" s="54">
        <f>VLOOKUP(Tabla15[[#This Row],[N° 
Evento]],'Eventos de riesgos'!B:C,2,0)</f>
        <v>2024</v>
      </c>
      <c r="P145" s="54" t="str">
        <f>VLOOKUP(Tabla15[[#This Row],[N° 
Evento]],'Eventos de riesgos'!B:D,3,0)</f>
        <v>May</v>
      </c>
      <c r="Q145" s="60">
        <f>VLOOKUP(Tabla15[[#This Row],[N° 
Evento]],'Eventos de riesgos'!B:E,4,0)</f>
        <v>45442.568055555559</v>
      </c>
      <c r="R145" s="60">
        <f>VLOOKUP(Tabla15[[#This Row],[N° 
Evento]],'Eventos de riesgos'!B:F,5,0)</f>
        <v>45447.568749999999</v>
      </c>
      <c r="S145" s="60">
        <f>VLOOKUP(Tabla15[[#This Row],[N° 
Evento]],'Eventos de riesgos'!B:G,6,0)</f>
        <v>45447.568749999999</v>
      </c>
      <c r="T145"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45" s="61">
        <f>VLOOKUP(Tabla15[[#This Row],[N° 
Evento]],'Eventos de riesgos'!B:I,8,0)</f>
        <v>29100000</v>
      </c>
      <c r="V145" s="61">
        <f>VLOOKUP(Tabla15[[#This Row],[N° 
Evento]],'Eventos de riesgos'!B:J,9,0)</f>
        <v>0</v>
      </c>
      <c r="W145" s="61">
        <f>VLOOKUP(Tabla15[[#This Row],[N° 
Evento]],'Eventos de riesgos'!B:K,10,0)</f>
        <v>0</v>
      </c>
      <c r="X145" s="59" t="str">
        <f>VLOOKUP(Tabla15[[#This Row],[N° 
Evento]],'Eventos de riesgos'!B:L,11,0)</f>
        <v>2 - Fraude Externo</v>
      </c>
      <c r="Y145" s="59" t="str">
        <f>VLOOKUP(Tabla15[[#This Row],[N° 
Evento]],'Eventos de riesgos'!B:M,12,0)</f>
        <v>22 - Hurto y Fraude</v>
      </c>
      <c r="Z145" s="59" t="str">
        <f>VLOOKUP(Tabla15[[#This Row],[N° 
Evento]],'Eventos de riesgos'!B:N,13,0)</f>
        <v>221 - Robo o Hurto</v>
      </c>
      <c r="AA145" s="44" t="str">
        <f>+VLOOKUP(Tabla15[[#This Row],[N° 
Evento]],'Eventos de riesgos'!B:AE,23,0)</f>
        <v>Suplantacion de Identidad y robo a asociados</v>
      </c>
      <c r="AB145" s="54" t="str">
        <f>VLOOKUP(Tabla15[[#This Row],[N° 
Evento]],'Eventos de riesgos'!B:O,14,0)</f>
        <v>Ninguna</v>
      </c>
      <c r="AC145" s="60">
        <f>VLOOKUP(Tabla15[[#This Row],[N° 
Evento]],'Eventos de riesgos'!B:P,15,0)</f>
        <v>45473.622916666667</v>
      </c>
      <c r="AD145" s="54" t="str">
        <f>VLOOKUP(Tabla15[[#This Row],[N° 
Evento]],'Eventos de riesgos'!B:Q,16,0)</f>
        <v>Ahorros voluntarios</v>
      </c>
      <c r="AE145" s="54" t="str">
        <f>VLOOKUP(Tabla15[[#This Row],[N° 
Evento]],'Eventos de riesgos'!B:R,17,0)</f>
        <v>Cooperativa Digital</v>
      </c>
      <c r="AF145" s="56" t="str">
        <f>VLOOKUP(Tabla15[[#This Row],[N° 
Evento]],'Eventos de riesgos'!B:V,21,0)</f>
        <v>Aprobado</v>
      </c>
      <c r="AG145" s="59" t="str">
        <f>VLOOKUP(Tabla15[[#This Row],[N° 
Evento]],'Eventos de riesgos'!B:W,22,0)</f>
        <v>05/06/2024 15:04:09: Creado
02/07/2024 15:00:15: Registro completo</v>
      </c>
    </row>
    <row r="146" spans="3:33" ht="59" customHeight="1" x14ac:dyDescent="0.55000000000000004">
      <c r="C146" s="54" t="str">
        <f>+Tabla15[[#This Row],[N° 
Evento]]&amp;"-"&amp;Tabla15[[#This Row],[N° Tarea]]</f>
        <v>58-11</v>
      </c>
      <c r="D146" s="54">
        <v>58</v>
      </c>
      <c r="E146" s="54">
        <v>11</v>
      </c>
      <c r="F146" s="55" t="s">
        <v>477</v>
      </c>
      <c r="G146" s="44" t="s">
        <v>1020</v>
      </c>
      <c r="H146" s="59" t="s">
        <v>483</v>
      </c>
      <c r="I146" s="59" t="s">
        <v>484</v>
      </c>
      <c r="J146" s="57">
        <v>45450</v>
      </c>
      <c r="K146" s="57">
        <v>45450</v>
      </c>
      <c r="L146" s="47" t="str">
        <f>IF(Tabla15[[#This Row],[Fecha de Finalización]]&gt;0,"Cerrada","En Proceso")</f>
        <v>Cerrada</v>
      </c>
      <c r="M146" s="58">
        <f t="shared" si="3"/>
        <v>0</v>
      </c>
      <c r="N146" s="59"/>
      <c r="O146" s="54">
        <f>VLOOKUP(Tabla15[[#This Row],[N° 
Evento]],'Eventos de riesgos'!B:C,2,0)</f>
        <v>2024</v>
      </c>
      <c r="P146" s="54" t="str">
        <f>VLOOKUP(Tabla15[[#This Row],[N° 
Evento]],'Eventos de riesgos'!B:D,3,0)</f>
        <v>May</v>
      </c>
      <c r="Q146" s="60">
        <f>VLOOKUP(Tabla15[[#This Row],[N° 
Evento]],'Eventos de riesgos'!B:E,4,0)</f>
        <v>45442.568055555559</v>
      </c>
      <c r="R146" s="60">
        <f>VLOOKUP(Tabla15[[#This Row],[N° 
Evento]],'Eventos de riesgos'!B:F,5,0)</f>
        <v>45447.568749999999</v>
      </c>
      <c r="S146" s="60">
        <f>VLOOKUP(Tabla15[[#This Row],[N° 
Evento]],'Eventos de riesgos'!B:G,6,0)</f>
        <v>45447.568749999999</v>
      </c>
      <c r="T146"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46" s="61">
        <f>VLOOKUP(Tabla15[[#This Row],[N° 
Evento]],'Eventos de riesgos'!B:I,8,0)</f>
        <v>29100000</v>
      </c>
      <c r="V146" s="61">
        <f>VLOOKUP(Tabla15[[#This Row],[N° 
Evento]],'Eventos de riesgos'!B:J,9,0)</f>
        <v>0</v>
      </c>
      <c r="W146" s="61">
        <f>VLOOKUP(Tabla15[[#This Row],[N° 
Evento]],'Eventos de riesgos'!B:K,10,0)</f>
        <v>0</v>
      </c>
      <c r="X146" s="59" t="str">
        <f>VLOOKUP(Tabla15[[#This Row],[N° 
Evento]],'Eventos de riesgos'!B:L,11,0)</f>
        <v>2 - Fraude Externo</v>
      </c>
      <c r="Y146" s="59" t="str">
        <f>VLOOKUP(Tabla15[[#This Row],[N° 
Evento]],'Eventos de riesgos'!B:M,12,0)</f>
        <v>22 - Hurto y Fraude</v>
      </c>
      <c r="Z146" s="59" t="str">
        <f>VLOOKUP(Tabla15[[#This Row],[N° 
Evento]],'Eventos de riesgos'!B:N,13,0)</f>
        <v>221 - Robo o Hurto</v>
      </c>
      <c r="AA146" s="44" t="str">
        <f>+VLOOKUP(Tabla15[[#This Row],[N° 
Evento]],'Eventos de riesgos'!B:AE,23,0)</f>
        <v>Suplantacion de Identidad y robo a asociados</v>
      </c>
      <c r="AB146" s="54" t="str">
        <f>VLOOKUP(Tabla15[[#This Row],[N° 
Evento]],'Eventos de riesgos'!B:O,14,0)</f>
        <v>Ninguna</v>
      </c>
      <c r="AC146" s="60">
        <f>VLOOKUP(Tabla15[[#This Row],[N° 
Evento]],'Eventos de riesgos'!B:P,15,0)</f>
        <v>45473.622916666667</v>
      </c>
      <c r="AD146" s="54" t="str">
        <f>VLOOKUP(Tabla15[[#This Row],[N° 
Evento]],'Eventos de riesgos'!B:Q,16,0)</f>
        <v>Ahorros voluntarios</v>
      </c>
      <c r="AE146" s="54" t="str">
        <f>VLOOKUP(Tabla15[[#This Row],[N° 
Evento]],'Eventos de riesgos'!B:R,17,0)</f>
        <v>Cooperativa Digital</v>
      </c>
      <c r="AF146" s="56" t="str">
        <f>VLOOKUP(Tabla15[[#This Row],[N° 
Evento]],'Eventos de riesgos'!B:V,21,0)</f>
        <v>Aprobado</v>
      </c>
      <c r="AG146" s="59" t="str">
        <f>VLOOKUP(Tabla15[[#This Row],[N° 
Evento]],'Eventos de riesgos'!B:W,22,0)</f>
        <v>05/06/2024 15:04:09: Creado
02/07/2024 15:00:15: Registro completo</v>
      </c>
    </row>
    <row r="147" spans="3:33" ht="59" customHeight="1" x14ac:dyDescent="0.55000000000000004">
      <c r="C147" s="54" t="str">
        <f>+Tabla15[[#This Row],[N° 
Evento]]&amp;"-"&amp;Tabla15[[#This Row],[N° Tarea]]</f>
        <v>58-12</v>
      </c>
      <c r="D147" s="54">
        <v>58</v>
      </c>
      <c r="E147" s="54">
        <v>12</v>
      </c>
      <c r="F147" s="55" t="s">
        <v>478</v>
      </c>
      <c r="G147" s="44" t="s">
        <v>1019</v>
      </c>
      <c r="H147" s="59" t="s">
        <v>744</v>
      </c>
      <c r="I147" s="56" t="s">
        <v>259</v>
      </c>
      <c r="J147" s="57">
        <v>45456</v>
      </c>
      <c r="K147" s="57">
        <v>45457</v>
      </c>
      <c r="L147" s="47" t="str">
        <f>IF(Tabla15[[#This Row],[Fecha de Finalización]]&gt;0,"Cerrada","En Proceso")</f>
        <v>Cerrada</v>
      </c>
      <c r="M147" s="58">
        <f t="shared" si="3"/>
        <v>1</v>
      </c>
      <c r="N147" s="59"/>
      <c r="O147" s="54">
        <f>VLOOKUP(Tabla15[[#This Row],[N° 
Evento]],'Eventos de riesgos'!B:C,2,0)</f>
        <v>2024</v>
      </c>
      <c r="P147" s="54" t="str">
        <f>VLOOKUP(Tabla15[[#This Row],[N° 
Evento]],'Eventos de riesgos'!B:D,3,0)</f>
        <v>May</v>
      </c>
      <c r="Q147" s="60">
        <f>VLOOKUP(Tabla15[[#This Row],[N° 
Evento]],'Eventos de riesgos'!B:E,4,0)</f>
        <v>45442.568055555559</v>
      </c>
      <c r="R147" s="60">
        <f>VLOOKUP(Tabla15[[#This Row],[N° 
Evento]],'Eventos de riesgos'!B:F,5,0)</f>
        <v>45447.568749999999</v>
      </c>
      <c r="S147" s="60">
        <f>VLOOKUP(Tabla15[[#This Row],[N° 
Evento]],'Eventos de riesgos'!B:G,6,0)</f>
        <v>45447.568749999999</v>
      </c>
      <c r="T147"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47" s="61">
        <f>VLOOKUP(Tabla15[[#This Row],[N° 
Evento]],'Eventos de riesgos'!B:I,8,0)</f>
        <v>29100000</v>
      </c>
      <c r="V147" s="61">
        <f>VLOOKUP(Tabla15[[#This Row],[N° 
Evento]],'Eventos de riesgos'!B:J,9,0)</f>
        <v>0</v>
      </c>
      <c r="W147" s="61">
        <f>VLOOKUP(Tabla15[[#This Row],[N° 
Evento]],'Eventos de riesgos'!B:K,10,0)</f>
        <v>0</v>
      </c>
      <c r="X147" s="59" t="str">
        <f>VLOOKUP(Tabla15[[#This Row],[N° 
Evento]],'Eventos de riesgos'!B:L,11,0)</f>
        <v>2 - Fraude Externo</v>
      </c>
      <c r="Y147" s="59" t="str">
        <f>VLOOKUP(Tabla15[[#This Row],[N° 
Evento]],'Eventos de riesgos'!B:M,12,0)</f>
        <v>22 - Hurto y Fraude</v>
      </c>
      <c r="Z147" s="59" t="str">
        <f>VLOOKUP(Tabla15[[#This Row],[N° 
Evento]],'Eventos de riesgos'!B:N,13,0)</f>
        <v>221 - Robo o Hurto</v>
      </c>
      <c r="AA147" s="44" t="str">
        <f>+VLOOKUP(Tabla15[[#This Row],[N° 
Evento]],'Eventos de riesgos'!B:AE,23,0)</f>
        <v>Suplantacion de Identidad y robo a asociados</v>
      </c>
      <c r="AB147" s="54" t="str">
        <f>VLOOKUP(Tabla15[[#This Row],[N° 
Evento]],'Eventos de riesgos'!B:O,14,0)</f>
        <v>Ninguna</v>
      </c>
      <c r="AC147" s="60">
        <f>VLOOKUP(Tabla15[[#This Row],[N° 
Evento]],'Eventos de riesgos'!B:P,15,0)</f>
        <v>45473.622916666667</v>
      </c>
      <c r="AD147" s="54" t="str">
        <f>VLOOKUP(Tabla15[[#This Row],[N° 
Evento]],'Eventos de riesgos'!B:Q,16,0)</f>
        <v>Ahorros voluntarios</v>
      </c>
      <c r="AE147" s="54" t="str">
        <f>VLOOKUP(Tabla15[[#This Row],[N° 
Evento]],'Eventos de riesgos'!B:R,17,0)</f>
        <v>Cooperativa Digital</v>
      </c>
      <c r="AF147" s="56" t="str">
        <f>VLOOKUP(Tabla15[[#This Row],[N° 
Evento]],'Eventos de riesgos'!B:V,21,0)</f>
        <v>Aprobado</v>
      </c>
      <c r="AG147" s="59" t="str">
        <f>VLOOKUP(Tabla15[[#This Row],[N° 
Evento]],'Eventos de riesgos'!B:W,22,0)</f>
        <v>05/06/2024 15:04:09: Creado
02/07/2024 15:00:15: Registro completo</v>
      </c>
    </row>
    <row r="148" spans="3:33" ht="59" customHeight="1" x14ac:dyDescent="0.55000000000000004">
      <c r="C148" s="54" t="str">
        <f>+Tabla15[[#This Row],[N° 
Evento]]&amp;"-"&amp;Tabla15[[#This Row],[N° Tarea]]</f>
        <v>58-13</v>
      </c>
      <c r="D148" s="54">
        <v>58</v>
      </c>
      <c r="E148" s="54">
        <v>13</v>
      </c>
      <c r="F148" s="55" t="s">
        <v>479</v>
      </c>
      <c r="G148" s="44" t="s">
        <v>1019</v>
      </c>
      <c r="H148" s="59" t="s">
        <v>742</v>
      </c>
      <c r="I148" s="56" t="s">
        <v>95</v>
      </c>
      <c r="J148" s="57">
        <v>45456</v>
      </c>
      <c r="K148" s="57">
        <v>45456</v>
      </c>
      <c r="L148" s="47" t="str">
        <f>IF(Tabla15[[#This Row],[Fecha de Finalización]]&gt;0,"Cerrada","En Proceso")</f>
        <v>Cerrada</v>
      </c>
      <c r="M148" s="58">
        <f t="shared" si="3"/>
        <v>0</v>
      </c>
      <c r="N148" s="59"/>
      <c r="O148" s="54">
        <f>VLOOKUP(Tabla15[[#This Row],[N° 
Evento]],'Eventos de riesgos'!B:C,2,0)</f>
        <v>2024</v>
      </c>
      <c r="P148" s="54" t="str">
        <f>VLOOKUP(Tabla15[[#This Row],[N° 
Evento]],'Eventos de riesgos'!B:D,3,0)</f>
        <v>May</v>
      </c>
      <c r="Q148" s="60">
        <f>VLOOKUP(Tabla15[[#This Row],[N° 
Evento]],'Eventos de riesgos'!B:E,4,0)</f>
        <v>45442.568055555559</v>
      </c>
      <c r="R148" s="60">
        <f>VLOOKUP(Tabla15[[#This Row],[N° 
Evento]],'Eventos de riesgos'!B:F,5,0)</f>
        <v>45447.568749999999</v>
      </c>
      <c r="S148" s="60">
        <f>VLOOKUP(Tabla15[[#This Row],[N° 
Evento]],'Eventos de riesgos'!B:G,6,0)</f>
        <v>45447.568749999999</v>
      </c>
      <c r="T148"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48" s="61">
        <f>VLOOKUP(Tabla15[[#This Row],[N° 
Evento]],'Eventos de riesgos'!B:I,8,0)</f>
        <v>29100000</v>
      </c>
      <c r="V148" s="61">
        <f>VLOOKUP(Tabla15[[#This Row],[N° 
Evento]],'Eventos de riesgos'!B:J,9,0)</f>
        <v>0</v>
      </c>
      <c r="W148" s="61">
        <f>VLOOKUP(Tabla15[[#This Row],[N° 
Evento]],'Eventos de riesgos'!B:K,10,0)</f>
        <v>0</v>
      </c>
      <c r="X148" s="59" t="str">
        <f>VLOOKUP(Tabla15[[#This Row],[N° 
Evento]],'Eventos de riesgos'!B:L,11,0)</f>
        <v>2 - Fraude Externo</v>
      </c>
      <c r="Y148" s="59" t="str">
        <f>VLOOKUP(Tabla15[[#This Row],[N° 
Evento]],'Eventos de riesgos'!B:M,12,0)</f>
        <v>22 - Hurto y Fraude</v>
      </c>
      <c r="Z148" s="59" t="str">
        <f>VLOOKUP(Tabla15[[#This Row],[N° 
Evento]],'Eventos de riesgos'!B:N,13,0)</f>
        <v>221 - Robo o Hurto</v>
      </c>
      <c r="AA148" s="44" t="str">
        <f>+VLOOKUP(Tabla15[[#This Row],[N° 
Evento]],'Eventos de riesgos'!B:AE,23,0)</f>
        <v>Suplantacion de Identidad y robo a asociados</v>
      </c>
      <c r="AB148" s="54" t="str">
        <f>VLOOKUP(Tabla15[[#This Row],[N° 
Evento]],'Eventos de riesgos'!B:O,14,0)</f>
        <v>Ninguna</v>
      </c>
      <c r="AC148" s="60">
        <f>VLOOKUP(Tabla15[[#This Row],[N° 
Evento]],'Eventos de riesgos'!B:P,15,0)</f>
        <v>45473.622916666667</v>
      </c>
      <c r="AD148" s="54" t="str">
        <f>VLOOKUP(Tabla15[[#This Row],[N° 
Evento]],'Eventos de riesgos'!B:Q,16,0)</f>
        <v>Ahorros voluntarios</v>
      </c>
      <c r="AE148" s="54" t="str">
        <f>VLOOKUP(Tabla15[[#This Row],[N° 
Evento]],'Eventos de riesgos'!B:R,17,0)</f>
        <v>Cooperativa Digital</v>
      </c>
      <c r="AF148" s="56" t="str">
        <f>VLOOKUP(Tabla15[[#This Row],[N° 
Evento]],'Eventos de riesgos'!B:V,21,0)</f>
        <v>Aprobado</v>
      </c>
      <c r="AG148" s="59" t="str">
        <f>VLOOKUP(Tabla15[[#This Row],[N° 
Evento]],'Eventos de riesgos'!B:W,22,0)</f>
        <v>05/06/2024 15:04:09: Creado
02/07/2024 15:00:15: Registro completo</v>
      </c>
    </row>
    <row r="149" spans="3:33" ht="59" customHeight="1" x14ac:dyDescent="0.55000000000000004">
      <c r="C149" s="54" t="str">
        <f>+Tabla15[[#This Row],[N° 
Evento]]&amp;"-"&amp;Tabla15[[#This Row],[N° Tarea]]</f>
        <v>58-14</v>
      </c>
      <c r="D149" s="54">
        <v>58</v>
      </c>
      <c r="E149" s="54">
        <v>14</v>
      </c>
      <c r="F149" s="55" t="s">
        <v>480</v>
      </c>
      <c r="G149" s="44" t="s">
        <v>1019</v>
      </c>
      <c r="H149" s="59" t="s">
        <v>215</v>
      </c>
      <c r="I149" s="56" t="s">
        <v>91</v>
      </c>
      <c r="J149" s="57">
        <v>45462</v>
      </c>
      <c r="K149" s="57">
        <v>45462</v>
      </c>
      <c r="L149" s="47" t="str">
        <f>IF(Tabla15[[#This Row],[Fecha de Finalización]]&gt;0,"Cerrada","En Proceso")</f>
        <v>Cerrada</v>
      </c>
      <c r="M149" s="58">
        <f t="shared" si="3"/>
        <v>0</v>
      </c>
      <c r="N149" s="59" t="s">
        <v>481</v>
      </c>
      <c r="O149" s="54">
        <f>VLOOKUP(Tabla15[[#This Row],[N° 
Evento]],'Eventos de riesgos'!B:C,2,0)</f>
        <v>2024</v>
      </c>
      <c r="P149" s="54" t="str">
        <f>VLOOKUP(Tabla15[[#This Row],[N° 
Evento]],'Eventos de riesgos'!B:D,3,0)</f>
        <v>May</v>
      </c>
      <c r="Q149" s="60">
        <f>VLOOKUP(Tabla15[[#This Row],[N° 
Evento]],'Eventos de riesgos'!B:E,4,0)</f>
        <v>45442.568055555559</v>
      </c>
      <c r="R149" s="60">
        <f>VLOOKUP(Tabla15[[#This Row],[N° 
Evento]],'Eventos de riesgos'!B:F,5,0)</f>
        <v>45447.568749999999</v>
      </c>
      <c r="S149" s="60">
        <f>VLOOKUP(Tabla15[[#This Row],[N° 
Evento]],'Eventos de riesgos'!B:G,6,0)</f>
        <v>45447.568749999999</v>
      </c>
      <c r="T149"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49" s="61">
        <f>VLOOKUP(Tabla15[[#This Row],[N° 
Evento]],'Eventos de riesgos'!B:I,8,0)</f>
        <v>29100000</v>
      </c>
      <c r="V149" s="61">
        <f>VLOOKUP(Tabla15[[#This Row],[N° 
Evento]],'Eventos de riesgos'!B:J,9,0)</f>
        <v>0</v>
      </c>
      <c r="W149" s="61">
        <f>VLOOKUP(Tabla15[[#This Row],[N° 
Evento]],'Eventos de riesgos'!B:K,10,0)</f>
        <v>0</v>
      </c>
      <c r="X149" s="59" t="str">
        <f>VLOOKUP(Tabla15[[#This Row],[N° 
Evento]],'Eventos de riesgos'!B:L,11,0)</f>
        <v>2 - Fraude Externo</v>
      </c>
      <c r="Y149" s="59" t="str">
        <f>VLOOKUP(Tabla15[[#This Row],[N° 
Evento]],'Eventos de riesgos'!B:M,12,0)</f>
        <v>22 - Hurto y Fraude</v>
      </c>
      <c r="Z149" s="59" t="str">
        <f>VLOOKUP(Tabla15[[#This Row],[N° 
Evento]],'Eventos de riesgos'!B:N,13,0)</f>
        <v>221 - Robo o Hurto</v>
      </c>
      <c r="AA149" s="44" t="str">
        <f>+VLOOKUP(Tabla15[[#This Row],[N° 
Evento]],'Eventos de riesgos'!B:AE,23,0)</f>
        <v>Suplantacion de Identidad y robo a asociados</v>
      </c>
      <c r="AB149" s="54" t="str">
        <f>VLOOKUP(Tabla15[[#This Row],[N° 
Evento]],'Eventos de riesgos'!B:O,14,0)</f>
        <v>Ninguna</v>
      </c>
      <c r="AC149" s="60">
        <f>VLOOKUP(Tabla15[[#This Row],[N° 
Evento]],'Eventos de riesgos'!B:P,15,0)</f>
        <v>45473.622916666667</v>
      </c>
      <c r="AD149" s="54" t="str">
        <f>VLOOKUP(Tabla15[[#This Row],[N° 
Evento]],'Eventos de riesgos'!B:Q,16,0)</f>
        <v>Ahorros voluntarios</v>
      </c>
      <c r="AE149" s="54" t="str">
        <f>VLOOKUP(Tabla15[[#This Row],[N° 
Evento]],'Eventos de riesgos'!B:R,17,0)</f>
        <v>Cooperativa Digital</v>
      </c>
      <c r="AF149" s="56" t="str">
        <f>VLOOKUP(Tabla15[[#This Row],[N° 
Evento]],'Eventos de riesgos'!B:V,21,0)</f>
        <v>Aprobado</v>
      </c>
      <c r="AG149" s="59" t="str">
        <f>VLOOKUP(Tabla15[[#This Row],[N° 
Evento]],'Eventos de riesgos'!B:W,22,0)</f>
        <v>05/06/2024 15:04:09: Creado
02/07/2024 15:00:15: Registro completo</v>
      </c>
    </row>
    <row r="150" spans="3:33" ht="59" customHeight="1" x14ac:dyDescent="0.55000000000000004">
      <c r="C150" s="54" t="str">
        <f>+Tabla15[[#This Row],[N° 
Evento]]&amp;"-"&amp;Tabla15[[#This Row],[N° Tarea]]</f>
        <v>58-15</v>
      </c>
      <c r="D150" s="54">
        <v>58</v>
      </c>
      <c r="E150" s="54">
        <v>15</v>
      </c>
      <c r="F150" s="55" t="s">
        <v>482</v>
      </c>
      <c r="G150" s="44" t="s">
        <v>1019</v>
      </c>
      <c r="H150" s="59" t="s">
        <v>233</v>
      </c>
      <c r="I150" s="56" t="s">
        <v>240</v>
      </c>
      <c r="J150" s="57">
        <v>45463</v>
      </c>
      <c r="K150" s="57">
        <v>45463</v>
      </c>
      <c r="L150" s="47" t="str">
        <f>IF(Tabla15[[#This Row],[Fecha de Finalización]]&gt;0,"Cerrada","En Proceso")</f>
        <v>Cerrada</v>
      </c>
      <c r="M150" s="58">
        <f t="shared" ref="M150:M181" si="5">+K150-J150</f>
        <v>0</v>
      </c>
      <c r="N150" s="59"/>
      <c r="O150" s="54">
        <f>VLOOKUP(Tabla15[[#This Row],[N° 
Evento]],'Eventos de riesgos'!B:C,2,0)</f>
        <v>2024</v>
      </c>
      <c r="P150" s="54" t="str">
        <f>VLOOKUP(Tabla15[[#This Row],[N° 
Evento]],'Eventos de riesgos'!B:D,3,0)</f>
        <v>May</v>
      </c>
      <c r="Q150" s="60">
        <f>VLOOKUP(Tabla15[[#This Row],[N° 
Evento]],'Eventos de riesgos'!B:E,4,0)</f>
        <v>45442.568055555559</v>
      </c>
      <c r="R150" s="60">
        <f>VLOOKUP(Tabla15[[#This Row],[N° 
Evento]],'Eventos de riesgos'!B:F,5,0)</f>
        <v>45447.568749999999</v>
      </c>
      <c r="S150" s="60">
        <f>VLOOKUP(Tabla15[[#This Row],[N° 
Evento]],'Eventos de riesgos'!B:G,6,0)</f>
        <v>45447.568749999999</v>
      </c>
      <c r="T150"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50" s="61">
        <f>VLOOKUP(Tabla15[[#This Row],[N° 
Evento]],'Eventos de riesgos'!B:I,8,0)</f>
        <v>29100000</v>
      </c>
      <c r="V150" s="61">
        <f>VLOOKUP(Tabla15[[#This Row],[N° 
Evento]],'Eventos de riesgos'!B:J,9,0)</f>
        <v>0</v>
      </c>
      <c r="W150" s="61">
        <f>VLOOKUP(Tabla15[[#This Row],[N° 
Evento]],'Eventos de riesgos'!B:K,10,0)</f>
        <v>0</v>
      </c>
      <c r="X150" s="59" t="str">
        <f>VLOOKUP(Tabla15[[#This Row],[N° 
Evento]],'Eventos de riesgos'!B:L,11,0)</f>
        <v>2 - Fraude Externo</v>
      </c>
      <c r="Y150" s="59" t="str">
        <f>VLOOKUP(Tabla15[[#This Row],[N° 
Evento]],'Eventos de riesgos'!B:M,12,0)</f>
        <v>22 - Hurto y Fraude</v>
      </c>
      <c r="Z150" s="59" t="str">
        <f>VLOOKUP(Tabla15[[#This Row],[N° 
Evento]],'Eventos de riesgos'!B:N,13,0)</f>
        <v>221 - Robo o Hurto</v>
      </c>
      <c r="AA150" s="44" t="str">
        <f>+VLOOKUP(Tabla15[[#This Row],[N° 
Evento]],'Eventos de riesgos'!B:AE,23,0)</f>
        <v>Suplantacion de Identidad y robo a asociados</v>
      </c>
      <c r="AB150" s="54" t="str">
        <f>VLOOKUP(Tabla15[[#This Row],[N° 
Evento]],'Eventos de riesgos'!B:O,14,0)</f>
        <v>Ninguna</v>
      </c>
      <c r="AC150" s="60">
        <f>VLOOKUP(Tabla15[[#This Row],[N° 
Evento]],'Eventos de riesgos'!B:P,15,0)</f>
        <v>45473.622916666667</v>
      </c>
      <c r="AD150" s="54" t="str">
        <f>VLOOKUP(Tabla15[[#This Row],[N° 
Evento]],'Eventos de riesgos'!B:Q,16,0)</f>
        <v>Ahorros voluntarios</v>
      </c>
      <c r="AE150" s="54" t="str">
        <f>VLOOKUP(Tabla15[[#This Row],[N° 
Evento]],'Eventos de riesgos'!B:R,17,0)</f>
        <v>Cooperativa Digital</v>
      </c>
      <c r="AF150" s="56" t="str">
        <f>VLOOKUP(Tabla15[[#This Row],[N° 
Evento]],'Eventos de riesgos'!B:V,21,0)</f>
        <v>Aprobado</v>
      </c>
      <c r="AG150" s="59" t="str">
        <f>VLOOKUP(Tabla15[[#This Row],[N° 
Evento]],'Eventos de riesgos'!B:W,22,0)</f>
        <v>05/06/2024 15:04:09: Creado
02/07/2024 15:00:15: Registro completo</v>
      </c>
    </row>
    <row r="151" spans="3:33" ht="59" customHeight="1" x14ac:dyDescent="0.55000000000000004">
      <c r="C151" s="54" t="str">
        <f>+Tabla15[[#This Row],[N° 
Evento]]&amp;"-"&amp;Tabla15[[#This Row],[N° Tarea]]</f>
        <v>58-16</v>
      </c>
      <c r="D151" s="54">
        <v>58</v>
      </c>
      <c r="E151" s="54">
        <v>16</v>
      </c>
      <c r="F151" s="55" t="s">
        <v>485</v>
      </c>
      <c r="G151" s="44" t="s">
        <v>1020</v>
      </c>
      <c r="H151" s="44" t="s">
        <v>750</v>
      </c>
      <c r="I151" s="56" t="s">
        <v>273</v>
      </c>
      <c r="J151" s="57">
        <v>45450</v>
      </c>
      <c r="K151" s="57">
        <v>45626</v>
      </c>
      <c r="L151" s="47" t="str">
        <f>IF(Tabla15[[#This Row],[Fecha de Finalización]]&gt;0,"Cerrada","En Proceso")</f>
        <v>Cerrada</v>
      </c>
      <c r="M151" s="58">
        <f t="shared" si="5"/>
        <v>176</v>
      </c>
      <c r="N151" s="59" t="s">
        <v>846</v>
      </c>
      <c r="O151" s="54">
        <f>VLOOKUP(Tabla15[[#This Row],[N° 
Evento]],'Eventos de riesgos'!B:C,2,0)</f>
        <v>2024</v>
      </c>
      <c r="P151" s="54" t="str">
        <f>VLOOKUP(Tabla15[[#This Row],[N° 
Evento]],'Eventos de riesgos'!B:D,3,0)</f>
        <v>May</v>
      </c>
      <c r="Q151" s="60">
        <f>VLOOKUP(Tabla15[[#This Row],[N° 
Evento]],'Eventos de riesgos'!B:E,4,0)</f>
        <v>45442.568055555559</v>
      </c>
      <c r="R151" s="60">
        <f>VLOOKUP(Tabla15[[#This Row],[N° 
Evento]],'Eventos de riesgos'!B:F,5,0)</f>
        <v>45447.568749999999</v>
      </c>
      <c r="S151" s="60">
        <f>VLOOKUP(Tabla15[[#This Row],[N° 
Evento]],'Eventos de riesgos'!B:G,6,0)</f>
        <v>45447.568749999999</v>
      </c>
      <c r="T151"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51" s="61">
        <f>VLOOKUP(Tabla15[[#This Row],[N° 
Evento]],'Eventos de riesgos'!B:I,8,0)</f>
        <v>29100000</v>
      </c>
      <c r="V151" s="61">
        <f>VLOOKUP(Tabla15[[#This Row],[N° 
Evento]],'Eventos de riesgos'!B:J,9,0)</f>
        <v>0</v>
      </c>
      <c r="W151" s="61">
        <f>VLOOKUP(Tabla15[[#This Row],[N° 
Evento]],'Eventos de riesgos'!B:K,10,0)</f>
        <v>0</v>
      </c>
      <c r="X151" s="59" t="str">
        <f>VLOOKUP(Tabla15[[#This Row],[N° 
Evento]],'Eventos de riesgos'!B:L,11,0)</f>
        <v>2 - Fraude Externo</v>
      </c>
      <c r="Y151" s="59" t="str">
        <f>VLOOKUP(Tabla15[[#This Row],[N° 
Evento]],'Eventos de riesgos'!B:M,12,0)</f>
        <v>22 - Hurto y Fraude</v>
      </c>
      <c r="Z151" s="59" t="str">
        <f>VLOOKUP(Tabla15[[#This Row],[N° 
Evento]],'Eventos de riesgos'!B:N,13,0)</f>
        <v>221 - Robo o Hurto</v>
      </c>
      <c r="AA151" s="44" t="str">
        <f>+VLOOKUP(Tabla15[[#This Row],[N° 
Evento]],'Eventos de riesgos'!B:AE,23,0)</f>
        <v>Suplantacion de Identidad y robo a asociados</v>
      </c>
      <c r="AB151" s="54" t="str">
        <f>VLOOKUP(Tabla15[[#This Row],[N° 
Evento]],'Eventos de riesgos'!B:O,14,0)</f>
        <v>Ninguna</v>
      </c>
      <c r="AC151" s="60">
        <f>VLOOKUP(Tabla15[[#This Row],[N° 
Evento]],'Eventos de riesgos'!B:P,15,0)</f>
        <v>45473.622916666667</v>
      </c>
      <c r="AD151" s="54" t="str">
        <f>VLOOKUP(Tabla15[[#This Row],[N° 
Evento]],'Eventos de riesgos'!B:Q,16,0)</f>
        <v>Ahorros voluntarios</v>
      </c>
      <c r="AE151" s="54" t="str">
        <f>VLOOKUP(Tabla15[[#This Row],[N° 
Evento]],'Eventos de riesgos'!B:R,17,0)</f>
        <v>Cooperativa Digital</v>
      </c>
      <c r="AF151" s="56" t="str">
        <f>VLOOKUP(Tabla15[[#This Row],[N° 
Evento]],'Eventos de riesgos'!B:V,21,0)</f>
        <v>Aprobado</v>
      </c>
      <c r="AG151" s="59" t="str">
        <f>VLOOKUP(Tabla15[[#This Row],[N° 
Evento]],'Eventos de riesgos'!B:W,22,0)</f>
        <v>05/06/2024 15:04:09: Creado
02/07/2024 15:00:15: Registro completo</v>
      </c>
    </row>
    <row r="152" spans="3:33" ht="59" customHeight="1" x14ac:dyDescent="0.55000000000000004">
      <c r="C152" s="54" t="str">
        <f>+Tabla15[[#This Row],[N° 
Evento]]&amp;"-"&amp;Tabla15[[#This Row],[N° Tarea]]</f>
        <v>58-17</v>
      </c>
      <c r="D152" s="54">
        <v>58</v>
      </c>
      <c r="E152" s="54">
        <v>17</v>
      </c>
      <c r="F152" s="55" t="s">
        <v>486</v>
      </c>
      <c r="G152" s="44" t="s">
        <v>1020</v>
      </c>
      <c r="H152" s="59" t="s">
        <v>367</v>
      </c>
      <c r="I152" s="56" t="s">
        <v>104</v>
      </c>
      <c r="J152" s="57">
        <v>45450</v>
      </c>
      <c r="K152" s="57">
        <v>45450</v>
      </c>
      <c r="L152" s="47" t="str">
        <f>IF(Tabla15[[#This Row],[Fecha de Finalización]]&gt;0,"Cerrada","En Proceso")</f>
        <v>Cerrada</v>
      </c>
      <c r="M152" s="58">
        <f t="shared" si="5"/>
        <v>0</v>
      </c>
      <c r="N152" s="59" t="s">
        <v>487</v>
      </c>
      <c r="O152" s="54">
        <f>VLOOKUP(Tabla15[[#This Row],[N° 
Evento]],'Eventos de riesgos'!B:C,2,0)</f>
        <v>2024</v>
      </c>
      <c r="P152" s="54" t="str">
        <f>VLOOKUP(Tabla15[[#This Row],[N° 
Evento]],'Eventos de riesgos'!B:D,3,0)</f>
        <v>May</v>
      </c>
      <c r="Q152" s="60">
        <f>VLOOKUP(Tabla15[[#This Row],[N° 
Evento]],'Eventos de riesgos'!B:E,4,0)</f>
        <v>45442.568055555559</v>
      </c>
      <c r="R152" s="60">
        <f>VLOOKUP(Tabla15[[#This Row],[N° 
Evento]],'Eventos de riesgos'!B:F,5,0)</f>
        <v>45447.568749999999</v>
      </c>
      <c r="S152" s="60">
        <f>VLOOKUP(Tabla15[[#This Row],[N° 
Evento]],'Eventos de riesgos'!B:G,6,0)</f>
        <v>45447.568749999999</v>
      </c>
      <c r="T152"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52" s="61">
        <f>VLOOKUP(Tabla15[[#This Row],[N° 
Evento]],'Eventos de riesgos'!B:I,8,0)</f>
        <v>29100000</v>
      </c>
      <c r="V152" s="61">
        <f>VLOOKUP(Tabla15[[#This Row],[N° 
Evento]],'Eventos de riesgos'!B:J,9,0)</f>
        <v>0</v>
      </c>
      <c r="W152" s="61">
        <f>VLOOKUP(Tabla15[[#This Row],[N° 
Evento]],'Eventos de riesgos'!B:K,10,0)</f>
        <v>0</v>
      </c>
      <c r="X152" s="59" t="str">
        <f>VLOOKUP(Tabla15[[#This Row],[N° 
Evento]],'Eventos de riesgos'!B:L,11,0)</f>
        <v>2 - Fraude Externo</v>
      </c>
      <c r="Y152" s="59" t="str">
        <f>VLOOKUP(Tabla15[[#This Row],[N° 
Evento]],'Eventos de riesgos'!B:M,12,0)</f>
        <v>22 - Hurto y Fraude</v>
      </c>
      <c r="Z152" s="59" t="str">
        <f>VLOOKUP(Tabla15[[#This Row],[N° 
Evento]],'Eventos de riesgos'!B:N,13,0)</f>
        <v>221 - Robo o Hurto</v>
      </c>
      <c r="AA152" s="44" t="str">
        <f>+VLOOKUP(Tabla15[[#This Row],[N° 
Evento]],'Eventos de riesgos'!B:AE,23,0)</f>
        <v>Suplantacion de Identidad y robo a asociados</v>
      </c>
      <c r="AB152" s="54" t="str">
        <f>VLOOKUP(Tabla15[[#This Row],[N° 
Evento]],'Eventos de riesgos'!B:O,14,0)</f>
        <v>Ninguna</v>
      </c>
      <c r="AC152" s="60">
        <f>VLOOKUP(Tabla15[[#This Row],[N° 
Evento]],'Eventos de riesgos'!B:P,15,0)</f>
        <v>45473.622916666667</v>
      </c>
      <c r="AD152" s="54" t="str">
        <f>VLOOKUP(Tabla15[[#This Row],[N° 
Evento]],'Eventos de riesgos'!B:Q,16,0)</f>
        <v>Ahorros voluntarios</v>
      </c>
      <c r="AE152" s="54" t="str">
        <f>VLOOKUP(Tabla15[[#This Row],[N° 
Evento]],'Eventos de riesgos'!B:R,17,0)</f>
        <v>Cooperativa Digital</v>
      </c>
      <c r="AF152" s="56" t="str">
        <f>VLOOKUP(Tabla15[[#This Row],[N° 
Evento]],'Eventos de riesgos'!B:V,21,0)</f>
        <v>Aprobado</v>
      </c>
      <c r="AG152" s="59" t="str">
        <f>VLOOKUP(Tabla15[[#This Row],[N° 
Evento]],'Eventos de riesgos'!B:W,22,0)</f>
        <v>05/06/2024 15:04:09: Creado
02/07/2024 15:00:15: Registro completo</v>
      </c>
    </row>
    <row r="153" spans="3:33" ht="59" customHeight="1" x14ac:dyDescent="0.55000000000000004">
      <c r="C153" s="54" t="str">
        <f>+Tabla15[[#This Row],[N° 
Evento]]&amp;"-"&amp;Tabla15[[#This Row],[N° Tarea]]</f>
        <v>58-19</v>
      </c>
      <c r="D153" s="54">
        <v>58</v>
      </c>
      <c r="E153" s="54">
        <v>19</v>
      </c>
      <c r="F153" s="55" t="s">
        <v>488</v>
      </c>
      <c r="G153" s="44" t="s">
        <v>1020</v>
      </c>
      <c r="H153" s="59" t="s">
        <v>744</v>
      </c>
      <c r="I153" s="56" t="s">
        <v>259</v>
      </c>
      <c r="J153" s="57">
        <v>45450</v>
      </c>
      <c r="K153" s="57">
        <v>45513</v>
      </c>
      <c r="L153" s="47" t="str">
        <f>IF(Tabla15[[#This Row],[Fecha de Finalización]]&gt;0,"Cerrada","En Proceso")</f>
        <v>Cerrada</v>
      </c>
      <c r="M153" s="58">
        <f t="shared" si="5"/>
        <v>63</v>
      </c>
      <c r="N153" s="59" t="s">
        <v>847</v>
      </c>
      <c r="O153" s="54">
        <f>VLOOKUP(Tabla15[[#This Row],[N° 
Evento]],'Eventos de riesgos'!B:C,2,0)</f>
        <v>2024</v>
      </c>
      <c r="P153" s="54" t="str">
        <f>VLOOKUP(Tabla15[[#This Row],[N° 
Evento]],'Eventos de riesgos'!B:D,3,0)</f>
        <v>May</v>
      </c>
      <c r="Q153" s="60">
        <f>VLOOKUP(Tabla15[[#This Row],[N° 
Evento]],'Eventos de riesgos'!B:E,4,0)</f>
        <v>45442.568055555559</v>
      </c>
      <c r="R153" s="60">
        <f>VLOOKUP(Tabla15[[#This Row],[N° 
Evento]],'Eventos de riesgos'!B:F,5,0)</f>
        <v>45447.568749999999</v>
      </c>
      <c r="S153" s="60">
        <f>VLOOKUP(Tabla15[[#This Row],[N° 
Evento]],'Eventos de riesgos'!B:G,6,0)</f>
        <v>45447.568749999999</v>
      </c>
      <c r="T153" s="63" t="str">
        <f>VLOOKUP(Tabla15[[#This Row],[N° 
Evento]],'Eventos de riesgos'!B:H,7,0)</f>
        <v>CasoFraude Externo. Robo y suplantación de identidad por medio transaccionalCaso AConsejera María Elvira Molano Tamayo Fecha de descubrimiento 4 de junio de 2024 Id asociado 41.683.566 Fechas del evento Entre el 30 de mayo y el 4 de junio Cuantía $ 2.100.000 Cuantía recuperada $0 Caso BConsejero Jaime Albeiro Martínez Mora Fecha de descubrimiento 7 de junio de 2024 Id asociado 15.401.254 Fechas del evento Entre el 30 de mayo y el 4 de junio Cuantía $ 27.000.000 Cuantía recuperada $0
Reporte de alerta del Caso A el día 4 de junio 2024Reunión del equipo directivo en horas de la tarde para conocer el Caso A presentado relacionado con el fraude de la consejera María Elvira Molano. En esta reunión se revisó lo siguiente:· La señora María Elvira se comunicó el jueves 30 de mayo con la Dirección de Servicio al Asociado y con el analista de informática para comentar acerca de unos códigos OTP que estaban llegando a su celular y luego de ello a informar que no podía acceder a la Cooperativa Digital. · Se identificó una transferencia a través de Cooperativa Digital por $2.100.000 a la cuenta de ahorros del Banco Coopcentral No. 119035172, cuya titular es Luz Mary Herrera León, quien había sido creada inicialmente como Luz Dary Herrera León, la cual no había sido realizada realmente por la señora maría Elvira.· Se evaluaron los audios iniciales, a fin de identificar el método de fraude utilizado por la persona suplantadora.· La Gerencia se comunicó con Banco Coopcentral para alertar la situación para que el banco lograra activar un bloqueo de la cuenta.· La Dirección de Riesgos reportó por correo al Oficial de Cumplimiento del Banco y otros destinatarios sobre el fraude y alertó la necesidad de confirmar el bloqueo de la cuenta de la Sra Luz Mary. ( Ronny Ramirez Garcia ; Andres Alfonso Uribe Maldonado ; Edna Karina Duran Anaya .El Banco confirmó que el caso ya estaba reportado por la Oficina Bogotá centro y de manera inmediata realizaron el bloqueo preventivo de la cuenta y de los canales digitales. Sin embargo, los recursos fueron retirados inmediatamente y no fue posible retenerlos.· La jefe de Control Interno reversó la actualización del correo electrónico y número de celular de la asociada María Elvira.Nuevas alertas reportadas el 6 de junio 2024Desde Servicio al Asociado, la asesora Manuela Vélez informó que iba a bloquear al consejero César Cárdenas debido a que se estaba recibiendo una solicitud de reinicio de contraseña para acceder a la Cooperativa Digital. El correo desde el cual se envió la solicitud había sido actualizado previamente por el asesor Jhon Mantilla, cambiando de cesarc655@gmail.com a cesarc2655@gmail.com. Cuando se contactó al Sr. César, se identificó que se trataba de otro intento de suplantación.Después de recibir esta nueva alerta, se procedió a revisar los cambios recientes en la actualización de datos, especialmente los correos electrónicos y números de celular, con el fin de identificar otras posibles víctimas. Detallen en Anexo 1. ACTUALIZACION CORREOS Y CELULARES.Otra alerta reportada el 7 de junio de 2024Nuevamente el área de servicio reportó otro intento de suplantación de identidad del consejero Ever Antonio Díaz Salcedo. Iniciaron solicitando información de saldo de créditos y fechas de facturación. Las siguientes imágenes corresponden a chats de los asesores Estiven Labrador y Manuela Vélez.Reunión 7 de junio 2024 del equipo directivoDe la revisión de los asociados con cambio de datos, se observó que, en los 3 casos relacionados con cambio de celular y correo al mismo tiempo, se encontraba otro fraude al consejero Jaime Albeiro Martínez Mora (Caso B), quien se encontraba fuera del país y no tenía conocimiento de la situación. Al analizar las transacciones realizadas, se identificó la participación nuevamente de la señora Luz Mary Herrera León con la Cédula de Ciudadanía No. 46.649.336, y del señor Edier Alexander Hernández Nivia con la Cédula de Ciudadanía No. 79.640.612. En esta ocasión, se observaron las siguientes acciones:· Se realizaron 2 transferencias desde Multiportal de Visionamos a la cuenta de ahorros del Banco Coopcentral N°119035172 a nombre de Luz Dary Herrera León con CC 46.649.336. La primera fue el 4 de junio de 2024 por un monto de $2.200.000, y la segunda el 5 de junio de 2024 por $2.000.000. · Adicionalmente, mediante Cooperativo Digital los días 4 y 5 de junio de 2024, se trasladaron los cupos del crédito rotativo a la cuenta de ahorros voluntarios.· Posteriormente, se efectuó un retiro a través de Cooperativo Digital desde la cuenta de ahorro voluntario del Sr. Jaime hacia la cuenta 488430645421 del Banco Davivienda, a nombre de Edier Alexander Hernández Nivia con CC 79.640.612, por un valor de $9.200.000.· Finalmente, se realizaron 13 retiros sin tarjeta débito desde la aplicación Multiportal de Visionamos por un total de $7.730.000. Asimismo, el día 5 de junio se efectuaron otros 13 retiros sin tarjeta débito desde la misma aplicación, alcanzando un total de $7.210.000. · Estos retiros fueron identificados en Bogotá en cajeros ubicados en la calle 125 y Calle 42.
Durante la reunión se analizaron y concluyó lo siguiente:Se revisó las grabaciones de las llamadas de la persona que suplantó al Sr Jaime. Se identificó la modalidad de fraude en los casos materializados y los alertados. Se identificó que el sistema de Evidente no está generando los OTP en algunas situaciones.También se evalúo que el porcentaje de acierto de las preguntas era del 50%, luego de hacer unas pruebas entre los miembros del equipo directivo y revisar la parametrización de preguntas contratada con Experian. Se identificaron errores humanos desde la asesoría al momento de confirmar información sensible de los asociados, donde no se evidenció control dual.Se observó casos de omisión de la activación de las preguntas de seguridad del Evidente de Experian.Acciones Las acciones correctivas que se determinaron son: Acción Responsable Estado Revisar grabaciones del PBX Equipo directivo OK 4 y 7 de junio Alerta a Coopcentral para bloqueo de cuenta fraudulenta de tercero. Gerencia Dirección de Riesgos OK 4 y 5 de junio Confirmación de bloqueo preventivo por parte de Coopcentral. Banco Coopcentral OK 4 y 5 de junio Reverso de datos actualizados de correo y celular de la Sra María Elvira. Jefe de Control Interno OK 4 de junio Analizar los cambios de información reciente en la base de asociados y determinar los que requieren verificación especial. Dirección de Riesgos OK 6 y 7 de junio 2024 Verificar si el grupo de asociados para verificación especial presentaron transferencias recientemente y realizar las confirmaciones correspondientes. Anexo 2. Revisión transferencias terceros mayo junio Jefe Operaciones Jefe de Control Interno OK 7 de junio 2024 Bloquear la Cooperativa Digital inmediatamente de todos los asociados con actualización reciente de correo y/o celulares en verificación especial. Jefe Operaciones OK 7 de junio 2024 Reverso de datos actualizados de correo y celular del Sr Jaime Martínez Jefe Operaciones OK 7 de junio 2024 Instaurar las demandas correspondientes, tanto del caso del Sr Jaime como de la Sra María Elvira. Jefe Jurídico OK 7 de junio de 2024 Número de radicado # 2024061101549 Contactar a cada uno de los asociados bloqueados, con el fin de verificar posibles intentos de fraude o reversar el bloqueo de la Cooperativa Digital. Dirección Servicio al Asociado OK 8 de junio 2024 Bloquear el acceso a los documentos publicados en página web, especialmente en el link de asamblea 2024. Jefe Jurídico Dirección de Informática OK 7 de junio de 2024 Analizar detalladamente las grabaciones y documentarlas. Dirección de Riesgos OK entre 13 y 14 de junio Reunión con Experian para revisar las condiciones de oferta comercial versus el servicio real, exponer los casos de fraude y revisar una parametrización más segura. Dirección Servicio al Asociado OK 13 de junio 2024 Gestionar la devolución del dinero a los asociados afectados. Anexo 3. Histórico transacciones JM visionamos Jefe Operaciones OK 19 de junio de 2024 Proceso disciplinario a funcionaria Leidy Delgado, funcionaria que actualizó los datos del asociado Jaime Albeiro. Jefe Jurídico OK 20 de junio de 2024 Las acciones preventivas que se determinaron son: · Revisar la implementación de un CRM · Exigir el código OTP siempre o redireccionar a actualización en oficina. · Buscar tecnologías para identificación de identidad remota. · Mejorar el esquema de seguridad para el acceso a asociado digital. · Contratar una capacitación especializada en antifraude y reconocimiento de alertas y formas de verificación efectiva.Reunión Experian 1Se llevó a cabo el día 13 de junio de 2024 3:30 pmAsistentes de Experian: Loren Mendieta, Andrea franco y Vania Soto Asistentes de Febor: Juan Pablo Vélez, Johana Paola Cortés, Edna Nataly Malagón, Fabian Jordán y Diana Maribel Fonseca.
El Dr Juan Pablo Vélez manifestó algunas inconformidades que se evidenciaron del servicio de evidente:· El código OTP no es funcional en todos los casos. · Se percibió que las preguntas presentaron un nivel de acierto muy bajo luego de elaborar algunas pruebas de suplantación entre los miembros del equipo directivo. La gerente de Experian, Andrea Franco, confirmó que la parametría de Febor es muy suave y recomienda aumentar el número de aciertos exigidos. Además, indicó que el OTP no será efectivo cuando los números de celular no estén registrados en el buró. En estos casos, la cooperativa deberá considerar otras alternativas. También mencionó que existe una versión adicional de Febor que podría implementarse, ya que actualmente están utilizando la versión 3 de las 4 disponibles.El compromiso de Experian es la revisión de las estadísticas sobre el nivel de aceptación, rechazo, la parametría y las recomendaciones.Reunión Experian 1 Se llevo a cabo el 21 de junio de 2024, en la cual se analizó las estadísticas de aceptación, de rechazo, la parametría y algunas recomendaciones para configurar el servicio de manera más segura. El compromiso de Febor es formalizar la nueva parametrización.</v>
      </c>
      <c r="U153" s="61">
        <f>VLOOKUP(Tabla15[[#This Row],[N° 
Evento]],'Eventos de riesgos'!B:I,8,0)</f>
        <v>29100000</v>
      </c>
      <c r="V153" s="61">
        <f>VLOOKUP(Tabla15[[#This Row],[N° 
Evento]],'Eventos de riesgos'!B:J,9,0)</f>
        <v>0</v>
      </c>
      <c r="W153" s="61">
        <f>VLOOKUP(Tabla15[[#This Row],[N° 
Evento]],'Eventos de riesgos'!B:K,10,0)</f>
        <v>0</v>
      </c>
      <c r="X153" s="59" t="str">
        <f>VLOOKUP(Tabla15[[#This Row],[N° 
Evento]],'Eventos de riesgos'!B:L,11,0)</f>
        <v>2 - Fraude Externo</v>
      </c>
      <c r="Y153" s="59" t="str">
        <f>VLOOKUP(Tabla15[[#This Row],[N° 
Evento]],'Eventos de riesgos'!B:M,12,0)</f>
        <v>22 - Hurto y Fraude</v>
      </c>
      <c r="Z153" s="59" t="str">
        <f>VLOOKUP(Tabla15[[#This Row],[N° 
Evento]],'Eventos de riesgos'!B:N,13,0)</f>
        <v>221 - Robo o Hurto</v>
      </c>
      <c r="AA153" s="44" t="str">
        <f>+VLOOKUP(Tabla15[[#This Row],[N° 
Evento]],'Eventos de riesgos'!B:AE,23,0)</f>
        <v>Suplantacion de Identidad y robo a asociados</v>
      </c>
      <c r="AB153" s="54" t="str">
        <f>VLOOKUP(Tabla15[[#This Row],[N° 
Evento]],'Eventos de riesgos'!B:O,14,0)</f>
        <v>Ninguna</v>
      </c>
      <c r="AC153" s="60">
        <f>VLOOKUP(Tabla15[[#This Row],[N° 
Evento]],'Eventos de riesgos'!B:P,15,0)</f>
        <v>45473.622916666667</v>
      </c>
      <c r="AD153" s="54" t="str">
        <f>VLOOKUP(Tabla15[[#This Row],[N° 
Evento]],'Eventos de riesgos'!B:Q,16,0)</f>
        <v>Ahorros voluntarios</v>
      </c>
      <c r="AE153" s="54" t="str">
        <f>VLOOKUP(Tabla15[[#This Row],[N° 
Evento]],'Eventos de riesgos'!B:R,17,0)</f>
        <v>Cooperativa Digital</v>
      </c>
      <c r="AF153" s="56" t="str">
        <f>VLOOKUP(Tabla15[[#This Row],[N° 
Evento]],'Eventos de riesgos'!B:V,21,0)</f>
        <v>Aprobado</v>
      </c>
      <c r="AG153" s="59" t="str">
        <f>VLOOKUP(Tabla15[[#This Row],[N° 
Evento]],'Eventos de riesgos'!B:W,22,0)</f>
        <v>05/06/2024 15:04:09: Creado
02/07/2024 15:00:15: Registro completo</v>
      </c>
    </row>
    <row r="154" spans="3:33" ht="59" customHeight="1" x14ac:dyDescent="0.55000000000000004">
      <c r="C154" s="54" t="str">
        <f>+Tabla15[[#This Row],[N° 
Evento]]&amp;"-"&amp;Tabla15[[#This Row],[N° Tarea]]</f>
        <v>59-1</v>
      </c>
      <c r="D154" s="54">
        <v>59</v>
      </c>
      <c r="E154" s="54">
        <v>1</v>
      </c>
      <c r="F154" s="55" t="s">
        <v>489</v>
      </c>
      <c r="G154" s="44" t="s">
        <v>1019</v>
      </c>
      <c r="H154" s="59" t="s">
        <v>215</v>
      </c>
      <c r="I154" s="56" t="s">
        <v>91</v>
      </c>
      <c r="J154" s="57">
        <v>45462</v>
      </c>
      <c r="K154" s="57">
        <v>45462</v>
      </c>
      <c r="L154" s="47" t="str">
        <f>IF(Tabla15[[#This Row],[Fecha de Finalización]]&gt;0,"Cerrada","En Proceso")</f>
        <v>Cerrada</v>
      </c>
      <c r="M154" s="58">
        <f t="shared" si="5"/>
        <v>0</v>
      </c>
      <c r="N154" s="59" t="s">
        <v>566</v>
      </c>
      <c r="O154" s="54">
        <f>VLOOKUP(Tabla15[[#This Row],[N° 
Evento]],'Eventos de riesgos'!B:C,2,0)</f>
        <v>2024</v>
      </c>
      <c r="P154" s="54" t="str">
        <f>VLOOKUP(Tabla15[[#This Row],[N° 
Evento]],'Eventos de riesgos'!B:D,3,0)</f>
        <v>Jun</v>
      </c>
      <c r="Q154" s="60">
        <f>VLOOKUP(Tabla15[[#This Row],[N° 
Evento]],'Eventos de riesgos'!B:E,4,0)</f>
        <v>45461.702777777777</v>
      </c>
      <c r="R154" s="60">
        <f>VLOOKUP(Tabla15[[#This Row],[N° 
Evento]],'Eventos de riesgos'!B:F,5,0)</f>
        <v>45462.702777777777</v>
      </c>
      <c r="S154" s="60">
        <f>VLOOKUP(Tabla15[[#This Row],[N° 
Evento]],'Eventos de riesgos'!B:G,6,0)</f>
        <v>45462.702777777777</v>
      </c>
      <c r="T154" s="63" t="str">
        <f>VLOOKUP(Tabla15[[#This Row],[N° 
Evento]],'Eventos de riesgos'!B:H,7,0)</f>
        <v xml:space="preserve">CasoNuevo caso de fraude presentado al asociado 19468241 - Fernando Arciniegas Guzmán. Desde ayer, han intentado transferir dinero a una cuenta Nequi. El dinero fue reintegrado debido a que no se logró comunicación con el asociado para verificar la transferencia.Posteriormente, crearon una cuenta Daviplata a nombre del asociado, y realizaron una nueva transferencia, esta vez exitosa al tratarse de una cuenta a su nombre.Al evaluar el caso, se observó que días antes había llegado una solicitud de desbloqueo de contraseña a la Cooperativa Digital del asociado. La funcionaria Erika realizó el desbloqueo pero no asignó una nueva clave. Sin embargo, como la persona suplantadora ya tenían acceso al correo del asociado, logró ingresar y realizar la transacción. Estos hechos evidencian la alta posibilidad de hackeo de correo y presunta clonación de la línea de celular.El jefe de operaciones confirmó: 'Nos dimos cuenta porque el asociado estaba tramitando un crédito con Manuela a través del chat. Le envió los desprendibles y otros documentos, pero Manuela lo llamó porque faltaba algo, y el asociado le dijo que él no estaba tramitando nada mediante la Cooperativa Digital'.
AccionesInformar al asociado que hay una cuenta falsa de Daviplata a su nombre para que instaure la demanda correspondiente. Jefe de OperacionesRestringir la salida de todas las transacciones a cuentas simplificadas como Nequi y Daviplata e impartir esta instrucción a los analistas de operaciones. Jefe de Operaciones
Se revisó la cobertura de la póliza para tramitar la devolución del dinero y para este caso, no aplica ya que es una vulneración directa a acceso del propio asociado tanto a su correo como celular. (Jefe Jurídico)
</v>
      </c>
      <c r="U154" s="61">
        <f>VLOOKUP(Tabla15[[#This Row],[N° 
Evento]],'Eventos de riesgos'!B:I,8,0)</f>
        <v>300000</v>
      </c>
      <c r="V154" s="61">
        <f>VLOOKUP(Tabla15[[#This Row],[N° 
Evento]],'Eventos de riesgos'!B:J,9,0)</f>
        <v>0</v>
      </c>
      <c r="W154" s="61">
        <f>VLOOKUP(Tabla15[[#This Row],[N° 
Evento]],'Eventos de riesgos'!B:K,10,0)</f>
        <v>0</v>
      </c>
      <c r="X154" s="59" t="str">
        <f>VLOOKUP(Tabla15[[#This Row],[N° 
Evento]],'Eventos de riesgos'!B:L,11,0)</f>
        <v>2 - Fraude Externo</v>
      </c>
      <c r="Y154" s="59" t="str">
        <f>VLOOKUP(Tabla15[[#This Row],[N° 
Evento]],'Eventos de riesgos'!B:M,12,0)</f>
        <v>22 - Hurto y Fraude</v>
      </c>
      <c r="Z154" s="59" t="str">
        <f>VLOOKUP(Tabla15[[#This Row],[N° 
Evento]],'Eventos de riesgos'!B:N,13,0)</f>
        <v>221 - Robo o Hurto</v>
      </c>
      <c r="AA154" s="44" t="str">
        <f>+VLOOKUP(Tabla15[[#This Row],[N° 
Evento]],'Eventos de riesgos'!B:AE,23,0)</f>
        <v>Suplantacion de Identidad y robo a asociados</v>
      </c>
      <c r="AB154" s="54" t="str">
        <f>VLOOKUP(Tabla15[[#This Row],[N° 
Evento]],'Eventos de riesgos'!B:O,14,0)</f>
        <v>Ninguna</v>
      </c>
      <c r="AC154" s="60">
        <f>VLOOKUP(Tabla15[[#This Row],[N° 
Evento]],'Eventos de riesgos'!B:P,15,0)</f>
        <v>45473.7</v>
      </c>
      <c r="AD154" s="54" t="str">
        <f>VLOOKUP(Tabla15[[#This Row],[N° 
Evento]],'Eventos de riesgos'!B:Q,16,0)</f>
        <v>Ahorros voluntarios</v>
      </c>
      <c r="AE154" s="54" t="str">
        <f>VLOOKUP(Tabla15[[#This Row],[N° 
Evento]],'Eventos de riesgos'!B:R,17,0)</f>
        <v>Cooperativa Digital</v>
      </c>
      <c r="AF154" s="56" t="str">
        <f>VLOOKUP(Tabla15[[#This Row],[N° 
Evento]],'Eventos de riesgos'!B:V,21,0)</f>
        <v>Aprobado</v>
      </c>
      <c r="AG154" s="59" t="str">
        <f>VLOOKUP(Tabla15[[#This Row],[N° 
Evento]],'Eventos de riesgos'!B:W,22,0)</f>
        <v>02/07/2024 16:53:40: Registro
15/07/2024 10:32:16: .</v>
      </c>
    </row>
    <row r="155" spans="3:33" ht="59" customHeight="1" x14ac:dyDescent="0.55000000000000004">
      <c r="C155" s="54" t="str">
        <f>+Tabla15[[#This Row],[N° 
Evento]]&amp;"-"&amp;Tabla15[[#This Row],[N° Tarea]]</f>
        <v>59-2</v>
      </c>
      <c r="D155" s="54">
        <v>59</v>
      </c>
      <c r="E155" s="54">
        <v>2</v>
      </c>
      <c r="F155" s="55" t="s">
        <v>848</v>
      </c>
      <c r="G155" s="44" t="s">
        <v>1019</v>
      </c>
      <c r="H155" s="59" t="s">
        <v>490</v>
      </c>
      <c r="I155" s="59" t="s">
        <v>491</v>
      </c>
      <c r="J155" s="57">
        <v>45462</v>
      </c>
      <c r="K155" s="57">
        <v>45463</v>
      </c>
      <c r="L155" s="47" t="str">
        <f>IF(Tabla15[[#This Row],[Fecha de Finalización]]&gt;0,"Cerrada","En Proceso")</f>
        <v>Cerrada</v>
      </c>
      <c r="M155" s="58">
        <f t="shared" si="5"/>
        <v>1</v>
      </c>
      <c r="N155" s="59" t="s">
        <v>849</v>
      </c>
      <c r="O155" s="54">
        <f>VLOOKUP(Tabla15[[#This Row],[N° 
Evento]],'Eventos de riesgos'!B:C,2,0)</f>
        <v>2024</v>
      </c>
      <c r="P155" s="54" t="str">
        <f>VLOOKUP(Tabla15[[#This Row],[N° 
Evento]],'Eventos de riesgos'!B:D,3,0)</f>
        <v>Jun</v>
      </c>
      <c r="Q155" s="60">
        <f>VLOOKUP(Tabla15[[#This Row],[N° 
Evento]],'Eventos de riesgos'!B:E,4,0)</f>
        <v>45461.702777777777</v>
      </c>
      <c r="R155" s="60">
        <f>VLOOKUP(Tabla15[[#This Row],[N° 
Evento]],'Eventos de riesgos'!B:F,5,0)</f>
        <v>45462.702777777777</v>
      </c>
      <c r="S155" s="60">
        <f>VLOOKUP(Tabla15[[#This Row],[N° 
Evento]],'Eventos de riesgos'!B:G,6,0)</f>
        <v>45462.702777777777</v>
      </c>
      <c r="T155" s="63" t="str">
        <f>VLOOKUP(Tabla15[[#This Row],[N° 
Evento]],'Eventos de riesgos'!B:H,7,0)</f>
        <v xml:space="preserve">CasoNuevo caso de fraude presentado al asociado 19468241 - Fernando Arciniegas Guzmán. Desde ayer, han intentado transferir dinero a una cuenta Nequi. El dinero fue reintegrado debido a que no se logró comunicación con el asociado para verificar la transferencia.Posteriormente, crearon una cuenta Daviplata a nombre del asociado, y realizaron una nueva transferencia, esta vez exitosa al tratarse de una cuenta a su nombre.Al evaluar el caso, se observó que días antes había llegado una solicitud de desbloqueo de contraseña a la Cooperativa Digital del asociado. La funcionaria Erika realizó el desbloqueo pero no asignó una nueva clave. Sin embargo, como la persona suplantadora ya tenían acceso al correo del asociado, logró ingresar y realizar la transacción. Estos hechos evidencian la alta posibilidad de hackeo de correo y presunta clonación de la línea de celular.El jefe de operaciones confirmó: 'Nos dimos cuenta porque el asociado estaba tramitando un crédito con Manuela a través del chat. Le envió los desprendibles y otros documentos, pero Manuela lo llamó porque faltaba algo, y el asociado le dijo que él no estaba tramitando nada mediante la Cooperativa Digital'.
AccionesInformar al asociado que hay una cuenta falsa de Daviplata a su nombre para que instaure la demanda correspondiente. Jefe de OperacionesRestringir la salida de todas las transacciones a cuentas simplificadas como Nequi y Daviplata e impartir esta instrucción a los analistas de operaciones. Jefe de Operaciones
Se revisó la cobertura de la póliza para tramitar la devolución del dinero y para este caso, no aplica ya que es una vulneración directa a acceso del propio asociado tanto a su correo como celular. (Jefe Jurídico)
</v>
      </c>
      <c r="U155" s="61">
        <f>VLOOKUP(Tabla15[[#This Row],[N° 
Evento]],'Eventos de riesgos'!B:I,8,0)</f>
        <v>300000</v>
      </c>
      <c r="V155" s="61">
        <f>VLOOKUP(Tabla15[[#This Row],[N° 
Evento]],'Eventos de riesgos'!B:J,9,0)</f>
        <v>0</v>
      </c>
      <c r="W155" s="61">
        <f>VLOOKUP(Tabla15[[#This Row],[N° 
Evento]],'Eventos de riesgos'!B:K,10,0)</f>
        <v>0</v>
      </c>
      <c r="X155" s="59" t="str">
        <f>VLOOKUP(Tabla15[[#This Row],[N° 
Evento]],'Eventos de riesgos'!B:L,11,0)</f>
        <v>2 - Fraude Externo</v>
      </c>
      <c r="Y155" s="59" t="str">
        <f>VLOOKUP(Tabla15[[#This Row],[N° 
Evento]],'Eventos de riesgos'!B:M,12,0)</f>
        <v>22 - Hurto y Fraude</v>
      </c>
      <c r="Z155" s="59" t="str">
        <f>VLOOKUP(Tabla15[[#This Row],[N° 
Evento]],'Eventos de riesgos'!B:N,13,0)</f>
        <v>221 - Robo o Hurto</v>
      </c>
      <c r="AA155" s="44" t="str">
        <f>+VLOOKUP(Tabla15[[#This Row],[N° 
Evento]],'Eventos de riesgos'!B:AE,23,0)</f>
        <v>Suplantacion de Identidad y robo a asociados</v>
      </c>
      <c r="AB155" s="54" t="str">
        <f>VLOOKUP(Tabla15[[#This Row],[N° 
Evento]],'Eventos de riesgos'!B:O,14,0)</f>
        <v>Ninguna</v>
      </c>
      <c r="AC155" s="60">
        <f>VLOOKUP(Tabla15[[#This Row],[N° 
Evento]],'Eventos de riesgos'!B:P,15,0)</f>
        <v>45473.7</v>
      </c>
      <c r="AD155" s="54" t="str">
        <f>VLOOKUP(Tabla15[[#This Row],[N° 
Evento]],'Eventos de riesgos'!B:Q,16,0)</f>
        <v>Ahorros voluntarios</v>
      </c>
      <c r="AE155" s="54" t="str">
        <f>VLOOKUP(Tabla15[[#This Row],[N° 
Evento]],'Eventos de riesgos'!B:R,17,0)</f>
        <v>Cooperativa Digital</v>
      </c>
      <c r="AF155" s="56" t="str">
        <f>VLOOKUP(Tabla15[[#This Row],[N° 
Evento]],'Eventos de riesgos'!B:V,21,0)</f>
        <v>Aprobado</v>
      </c>
      <c r="AG155" s="59" t="str">
        <f>VLOOKUP(Tabla15[[#This Row],[N° 
Evento]],'Eventos de riesgos'!B:W,22,0)</f>
        <v>02/07/2024 16:53:40: Registro
15/07/2024 10:32:16: .</v>
      </c>
    </row>
    <row r="156" spans="3:33" ht="59" customHeight="1" x14ac:dyDescent="0.55000000000000004">
      <c r="C156" s="54" t="str">
        <f>+Tabla15[[#This Row],[N° 
Evento]]&amp;"-"&amp;Tabla15[[#This Row],[N° Tarea]]</f>
        <v>59-3</v>
      </c>
      <c r="D156" s="54">
        <v>59</v>
      </c>
      <c r="E156" s="54">
        <v>3</v>
      </c>
      <c r="F156" s="55" t="s">
        <v>495</v>
      </c>
      <c r="G156" s="44" t="s">
        <v>1019</v>
      </c>
      <c r="H156" s="59" t="s">
        <v>233</v>
      </c>
      <c r="I156" s="56" t="s">
        <v>240</v>
      </c>
      <c r="J156" s="57">
        <v>45462</v>
      </c>
      <c r="K156" s="57">
        <v>45462</v>
      </c>
      <c r="L156" s="47" t="str">
        <f>IF(Tabla15[[#This Row],[Fecha de Finalización]]&gt;0,"Cerrada","En Proceso")</f>
        <v>Cerrada</v>
      </c>
      <c r="M156" s="58">
        <f t="shared" si="5"/>
        <v>0</v>
      </c>
      <c r="N156" s="59" t="s">
        <v>850</v>
      </c>
      <c r="O156" s="54">
        <f>VLOOKUP(Tabla15[[#This Row],[N° 
Evento]],'Eventos de riesgos'!B:C,2,0)</f>
        <v>2024</v>
      </c>
      <c r="P156" s="54" t="str">
        <f>VLOOKUP(Tabla15[[#This Row],[N° 
Evento]],'Eventos de riesgos'!B:D,3,0)</f>
        <v>Jun</v>
      </c>
      <c r="Q156" s="60">
        <f>VLOOKUP(Tabla15[[#This Row],[N° 
Evento]],'Eventos de riesgos'!B:E,4,0)</f>
        <v>45461.702777777777</v>
      </c>
      <c r="R156" s="60">
        <f>VLOOKUP(Tabla15[[#This Row],[N° 
Evento]],'Eventos de riesgos'!B:F,5,0)</f>
        <v>45462.702777777777</v>
      </c>
      <c r="S156" s="60">
        <f>VLOOKUP(Tabla15[[#This Row],[N° 
Evento]],'Eventos de riesgos'!B:G,6,0)</f>
        <v>45462.702777777777</v>
      </c>
      <c r="T156" s="63" t="str">
        <f>VLOOKUP(Tabla15[[#This Row],[N° 
Evento]],'Eventos de riesgos'!B:H,7,0)</f>
        <v xml:space="preserve">CasoNuevo caso de fraude presentado al asociado 19468241 - Fernando Arciniegas Guzmán. Desde ayer, han intentado transferir dinero a una cuenta Nequi. El dinero fue reintegrado debido a que no se logró comunicación con el asociado para verificar la transferencia.Posteriormente, crearon una cuenta Daviplata a nombre del asociado, y realizaron una nueva transferencia, esta vez exitosa al tratarse de una cuenta a su nombre.Al evaluar el caso, se observó que días antes había llegado una solicitud de desbloqueo de contraseña a la Cooperativa Digital del asociado. La funcionaria Erika realizó el desbloqueo pero no asignó una nueva clave. Sin embargo, como la persona suplantadora ya tenían acceso al correo del asociado, logró ingresar y realizar la transacción. Estos hechos evidencian la alta posibilidad de hackeo de correo y presunta clonación de la línea de celular.El jefe de operaciones confirmó: 'Nos dimos cuenta porque el asociado estaba tramitando un crédito con Manuela a través del chat. Le envió los desprendibles y otros documentos, pero Manuela lo llamó porque faltaba algo, y el asociado le dijo que él no estaba tramitando nada mediante la Cooperativa Digital'.
AccionesInformar al asociado que hay una cuenta falsa de Daviplata a su nombre para que instaure la demanda correspondiente. Jefe de OperacionesRestringir la salida de todas las transacciones a cuentas simplificadas como Nequi y Daviplata e impartir esta instrucción a los analistas de operaciones. Jefe de Operaciones
Se revisó la cobertura de la póliza para tramitar la devolución del dinero y para este caso, no aplica ya que es una vulneración directa a acceso del propio asociado tanto a su correo como celular. (Jefe Jurídico)
</v>
      </c>
      <c r="U156" s="61">
        <f>VLOOKUP(Tabla15[[#This Row],[N° 
Evento]],'Eventos de riesgos'!B:I,8,0)</f>
        <v>300000</v>
      </c>
      <c r="V156" s="61">
        <f>VLOOKUP(Tabla15[[#This Row],[N° 
Evento]],'Eventos de riesgos'!B:J,9,0)</f>
        <v>0</v>
      </c>
      <c r="W156" s="61">
        <f>VLOOKUP(Tabla15[[#This Row],[N° 
Evento]],'Eventos de riesgos'!B:K,10,0)</f>
        <v>0</v>
      </c>
      <c r="X156" s="59" t="str">
        <f>VLOOKUP(Tabla15[[#This Row],[N° 
Evento]],'Eventos de riesgos'!B:L,11,0)</f>
        <v>2 - Fraude Externo</v>
      </c>
      <c r="Y156" s="59" t="str">
        <f>VLOOKUP(Tabla15[[#This Row],[N° 
Evento]],'Eventos de riesgos'!B:M,12,0)</f>
        <v>22 - Hurto y Fraude</v>
      </c>
      <c r="Z156" s="59" t="str">
        <f>VLOOKUP(Tabla15[[#This Row],[N° 
Evento]],'Eventos de riesgos'!B:N,13,0)</f>
        <v>221 - Robo o Hurto</v>
      </c>
      <c r="AA156" s="44" t="str">
        <f>+VLOOKUP(Tabla15[[#This Row],[N° 
Evento]],'Eventos de riesgos'!B:AE,23,0)</f>
        <v>Suplantacion de Identidad y robo a asociados</v>
      </c>
      <c r="AB156" s="54" t="str">
        <f>VLOOKUP(Tabla15[[#This Row],[N° 
Evento]],'Eventos de riesgos'!B:O,14,0)</f>
        <v>Ninguna</v>
      </c>
      <c r="AC156" s="60">
        <f>VLOOKUP(Tabla15[[#This Row],[N° 
Evento]],'Eventos de riesgos'!B:P,15,0)</f>
        <v>45473.7</v>
      </c>
      <c r="AD156" s="54" t="str">
        <f>VLOOKUP(Tabla15[[#This Row],[N° 
Evento]],'Eventos de riesgos'!B:Q,16,0)</f>
        <v>Ahorros voluntarios</v>
      </c>
      <c r="AE156" s="54" t="str">
        <f>VLOOKUP(Tabla15[[#This Row],[N° 
Evento]],'Eventos de riesgos'!B:R,17,0)</f>
        <v>Cooperativa Digital</v>
      </c>
      <c r="AF156" s="56" t="str">
        <f>VLOOKUP(Tabla15[[#This Row],[N° 
Evento]],'Eventos de riesgos'!B:V,21,0)</f>
        <v>Aprobado</v>
      </c>
      <c r="AG156" s="59" t="str">
        <f>VLOOKUP(Tabla15[[#This Row],[N° 
Evento]],'Eventos de riesgos'!B:W,22,0)</f>
        <v>02/07/2024 16:53:40: Registro
15/07/2024 10:32:16: .</v>
      </c>
    </row>
    <row r="157" spans="3:33" ht="59" customHeight="1" x14ac:dyDescent="0.55000000000000004">
      <c r="C157" s="43" t="str">
        <f>+Tabla15[[#This Row],[N° 
Evento]]&amp;"-"&amp;Tabla15[[#This Row],[N° Tarea]]</f>
        <v>60-1</v>
      </c>
      <c r="D157" s="43">
        <v>60</v>
      </c>
      <c r="E157" s="43">
        <v>1</v>
      </c>
      <c r="F157" s="51" t="s">
        <v>510</v>
      </c>
      <c r="G157" s="44" t="s">
        <v>1019</v>
      </c>
      <c r="H157" s="44" t="s">
        <v>509</v>
      </c>
      <c r="I157" s="45" t="s">
        <v>511</v>
      </c>
      <c r="J157" s="46">
        <v>45506</v>
      </c>
      <c r="K157" s="46">
        <v>45508</v>
      </c>
      <c r="L157" s="47" t="str">
        <f>IF(Tabla15[[#This Row],[Fecha de Finalización]]&gt;0,"Cerrada","En Proceso")</f>
        <v>Cerrada</v>
      </c>
      <c r="M157" s="52">
        <f t="shared" si="5"/>
        <v>2</v>
      </c>
      <c r="N157" s="44" t="s">
        <v>567</v>
      </c>
      <c r="O157" s="43">
        <f>VLOOKUP(Tabla15[[#This Row],[N° 
Evento]],'Eventos de riesgos'!B:C,2,0)</f>
        <v>2024</v>
      </c>
      <c r="P157" s="43" t="str">
        <f>VLOOKUP(Tabla15[[#This Row],[N° 
Evento]],'Eventos de riesgos'!B:D,3,0)</f>
        <v>Jul</v>
      </c>
      <c r="Q157" s="48">
        <f>VLOOKUP(Tabla15[[#This Row],[N° 
Evento]],'Eventos de riesgos'!B:E,4,0)</f>
        <v>45504.48333333333</v>
      </c>
      <c r="R157" s="48">
        <f>VLOOKUP(Tabla15[[#This Row],[N° 
Evento]],'Eventos de riesgos'!B:F,5,0)</f>
        <v>45506.48333333333</v>
      </c>
      <c r="S157" s="48">
        <f>VLOOKUP(Tabla15[[#This Row],[N° 
Evento]],'Eventos de riesgos'!B:G,6,0)</f>
        <v>45506.484027777777</v>
      </c>
      <c r="T157" s="62" t="str">
        <f>VLOOKUP(Tabla15[[#This Row],[N° 
Evento]],'Eventos de riesgos'!B:H,7,0)</f>
        <v>CasoEl 31 de julio de 2024, se procesaron incorrectamente 153 pagos, incluyendo 100 aplicaciones de pago de DAES a un mismo asociado. Este error se originó debido al manejo manual de la plantilla que se utiliza habitualmente para la aplicación de pagos.AccionesUna vez se identificó el error, se procedió a reversar las operaciones correspondientes. Johan - Analista de OperacionesOrganizar y automatizar una plantilla de pagos para reducir el error manual. Johan - Analista de Operaciones y Dirección de RiesgosRevisar alternativas de automatización para la aplicación de pagos directamente en Wog</v>
      </c>
      <c r="U157" s="49">
        <f>VLOOKUP(Tabla15[[#This Row],[N° 
Evento]],'Eventos de riesgos'!B:I,8,0)</f>
        <v>0</v>
      </c>
      <c r="V157" s="49">
        <f>VLOOKUP(Tabla15[[#This Row],[N° 
Evento]],'Eventos de riesgos'!B:J,9,0)</f>
        <v>0</v>
      </c>
      <c r="W157" s="49">
        <f>VLOOKUP(Tabla15[[#This Row],[N° 
Evento]],'Eventos de riesgos'!B:K,10,0)</f>
        <v>0</v>
      </c>
      <c r="X157" s="44" t="str">
        <f>VLOOKUP(Tabla15[[#This Row],[N° 
Evento]],'Eventos de riesgos'!B:L,11,0)</f>
        <v>7 - Ejecución y Administración de Procesos</v>
      </c>
      <c r="Y157" s="44" t="str">
        <f>VLOOKUP(Tabla15[[#This Row],[N° 
Evento]],'Eventos de riesgos'!B:M,12,0)</f>
        <v>71 - Recepción, Ejecución y Mantenimiento de Operaciones</v>
      </c>
      <c r="Z157" s="44" t="str">
        <f>VLOOKUP(Tabla15[[#This Row],[N° 
Evento]],'Eventos de riesgos'!B:N,13,0)</f>
        <v>711 - Exceso de Manualidad</v>
      </c>
      <c r="AA157" s="44" t="str">
        <f>+VLOOKUP(Tabla15[[#This Row],[N° 
Evento]],'Eventos de riesgos'!B:AE,23,0)</f>
        <v>Error en aplicación de pagos</v>
      </c>
      <c r="AB157" s="43" t="str">
        <f>VLOOKUP(Tabla15[[#This Row],[N° 
Evento]],'Eventos de riesgos'!B:O,14,0)</f>
        <v>Ninguna</v>
      </c>
      <c r="AC157" s="48">
        <f>VLOOKUP(Tabla15[[#This Row],[N° 
Evento]],'Eventos de riesgos'!B:P,15,0)</f>
        <v>45504.510416666664</v>
      </c>
      <c r="AD157" s="43" t="str">
        <f>VLOOKUP(Tabla15[[#This Row],[N° 
Evento]],'Eventos de riesgos'!B:Q,16,0)</f>
        <v>Depósito de Ahorro con Estímulo (DAES)</v>
      </c>
      <c r="AE157" s="43" t="str">
        <f>VLOOKUP(Tabla15[[#This Row],[N° 
Evento]],'Eventos de riesgos'!B:R,17,0)</f>
        <v>Ninguno</v>
      </c>
      <c r="AF157" s="45" t="str">
        <f>VLOOKUP(Tabla15[[#This Row],[N° 
Evento]],'Eventos de riesgos'!B:V,21,0)</f>
        <v>Aprobado</v>
      </c>
      <c r="AG157" s="44" t="str">
        <f>VLOOKUP(Tabla15[[#This Row],[N° 
Evento]],'Eventos de riesgos'!B:W,22,0)</f>
        <v>20/08/2024 12:20:27: Registrado.</v>
      </c>
    </row>
    <row r="158" spans="3:33" ht="59" customHeight="1" x14ac:dyDescent="0.55000000000000004">
      <c r="C158" s="43" t="str">
        <f>+Tabla15[[#This Row],[N° 
Evento]]&amp;"-"&amp;Tabla15[[#This Row],[N° Tarea]]</f>
        <v>60-2</v>
      </c>
      <c r="D158" s="43">
        <v>60</v>
      </c>
      <c r="E158" s="43">
        <v>2</v>
      </c>
      <c r="F158" s="51" t="s">
        <v>512</v>
      </c>
      <c r="G158" s="44" t="s">
        <v>1020</v>
      </c>
      <c r="H158" s="44" t="s">
        <v>753</v>
      </c>
      <c r="I158" s="44" t="s">
        <v>513</v>
      </c>
      <c r="J158" s="46">
        <v>45524</v>
      </c>
      <c r="K158" s="57">
        <v>45565</v>
      </c>
      <c r="L158" s="47" t="str">
        <f>IF(Tabla15[[#This Row],[Fecha de Finalización]]&gt;0,"Cerrada","En Proceso")</f>
        <v>Cerrada</v>
      </c>
      <c r="M158" s="52">
        <f t="shared" si="5"/>
        <v>41</v>
      </c>
      <c r="N158" s="44" t="s">
        <v>851</v>
      </c>
      <c r="O158" s="43">
        <f>VLOOKUP(Tabla15[[#This Row],[N° 
Evento]],'Eventos de riesgos'!B:C,2,0)</f>
        <v>2024</v>
      </c>
      <c r="P158" s="43" t="str">
        <f>VLOOKUP(Tabla15[[#This Row],[N° 
Evento]],'Eventos de riesgos'!B:D,3,0)</f>
        <v>Jul</v>
      </c>
      <c r="Q158" s="48">
        <f>VLOOKUP(Tabla15[[#This Row],[N° 
Evento]],'Eventos de riesgos'!B:E,4,0)</f>
        <v>45504.48333333333</v>
      </c>
      <c r="R158" s="48">
        <f>VLOOKUP(Tabla15[[#This Row],[N° 
Evento]],'Eventos de riesgos'!B:F,5,0)</f>
        <v>45506.48333333333</v>
      </c>
      <c r="S158" s="48">
        <f>VLOOKUP(Tabla15[[#This Row],[N° 
Evento]],'Eventos de riesgos'!B:G,6,0)</f>
        <v>45506.484027777777</v>
      </c>
      <c r="T158" s="62" t="str">
        <f>VLOOKUP(Tabla15[[#This Row],[N° 
Evento]],'Eventos de riesgos'!B:H,7,0)</f>
        <v>CasoEl 31 de julio de 2024, se procesaron incorrectamente 153 pagos, incluyendo 100 aplicaciones de pago de DAES a un mismo asociado. Este error se originó debido al manejo manual de la plantilla que se utiliza habitualmente para la aplicación de pagos.AccionesUna vez se identificó el error, se procedió a reversar las operaciones correspondientes. Johan - Analista de OperacionesOrganizar y automatizar una plantilla de pagos para reducir el error manual. Johan - Analista de Operaciones y Dirección de RiesgosRevisar alternativas de automatización para la aplicación de pagos directamente en Wog</v>
      </c>
      <c r="U158" s="49">
        <f>VLOOKUP(Tabla15[[#This Row],[N° 
Evento]],'Eventos de riesgos'!B:I,8,0)</f>
        <v>0</v>
      </c>
      <c r="V158" s="49">
        <f>VLOOKUP(Tabla15[[#This Row],[N° 
Evento]],'Eventos de riesgos'!B:J,9,0)</f>
        <v>0</v>
      </c>
      <c r="W158" s="49">
        <f>VLOOKUP(Tabla15[[#This Row],[N° 
Evento]],'Eventos de riesgos'!B:K,10,0)</f>
        <v>0</v>
      </c>
      <c r="X158" s="44" t="str">
        <f>VLOOKUP(Tabla15[[#This Row],[N° 
Evento]],'Eventos de riesgos'!B:L,11,0)</f>
        <v>7 - Ejecución y Administración de Procesos</v>
      </c>
      <c r="Y158" s="44" t="str">
        <f>VLOOKUP(Tabla15[[#This Row],[N° 
Evento]],'Eventos de riesgos'!B:M,12,0)</f>
        <v>71 - Recepción, Ejecución y Mantenimiento de Operaciones</v>
      </c>
      <c r="Z158" s="44" t="str">
        <f>VLOOKUP(Tabla15[[#This Row],[N° 
Evento]],'Eventos de riesgos'!B:N,13,0)</f>
        <v>711 - Exceso de Manualidad</v>
      </c>
      <c r="AA158" s="44" t="str">
        <f>+VLOOKUP(Tabla15[[#This Row],[N° 
Evento]],'Eventos de riesgos'!B:AE,23,0)</f>
        <v>Error en aplicación de pagos</v>
      </c>
      <c r="AB158" s="43" t="str">
        <f>VLOOKUP(Tabla15[[#This Row],[N° 
Evento]],'Eventos de riesgos'!B:O,14,0)</f>
        <v>Ninguna</v>
      </c>
      <c r="AC158" s="48">
        <f>VLOOKUP(Tabla15[[#This Row],[N° 
Evento]],'Eventos de riesgos'!B:P,15,0)</f>
        <v>45504.510416666664</v>
      </c>
      <c r="AD158" s="43" t="str">
        <f>VLOOKUP(Tabla15[[#This Row],[N° 
Evento]],'Eventos de riesgos'!B:Q,16,0)</f>
        <v>Depósito de Ahorro con Estímulo (DAES)</v>
      </c>
      <c r="AE158" s="43" t="str">
        <f>VLOOKUP(Tabla15[[#This Row],[N° 
Evento]],'Eventos de riesgos'!B:R,17,0)</f>
        <v>Ninguno</v>
      </c>
      <c r="AF158" s="45" t="str">
        <f>VLOOKUP(Tabla15[[#This Row],[N° 
Evento]],'Eventos de riesgos'!B:V,21,0)</f>
        <v>Aprobado</v>
      </c>
      <c r="AG158" s="44" t="str">
        <f>VLOOKUP(Tabla15[[#This Row],[N° 
Evento]],'Eventos de riesgos'!B:W,22,0)</f>
        <v>20/08/2024 12:20:27: Registrado.</v>
      </c>
    </row>
    <row r="159" spans="3:33" ht="59" customHeight="1" x14ac:dyDescent="0.55000000000000004">
      <c r="C159" s="43" t="str">
        <f>+Tabla15[[#This Row],[N° 
Evento]]&amp;"-"&amp;Tabla15[[#This Row],[N° Tarea]]</f>
        <v>60-3</v>
      </c>
      <c r="D159" s="43">
        <v>60</v>
      </c>
      <c r="E159" s="54">
        <v>3</v>
      </c>
      <c r="F159" s="55" t="s">
        <v>496</v>
      </c>
      <c r="G159" s="44" t="s">
        <v>1020</v>
      </c>
      <c r="H159" s="44" t="s">
        <v>750</v>
      </c>
      <c r="I159" s="56" t="s">
        <v>273</v>
      </c>
      <c r="J159" s="46">
        <v>45506</v>
      </c>
      <c r="K159" s="57">
        <v>45565</v>
      </c>
      <c r="L159" s="47" t="str">
        <f>IF(Tabla15[[#This Row],[Fecha de Finalización]]&gt;0,"Cerrada","En Proceso")</f>
        <v>Cerrada</v>
      </c>
      <c r="M159" s="58">
        <f t="shared" si="5"/>
        <v>59</v>
      </c>
      <c r="N159" s="59" t="s">
        <v>852</v>
      </c>
      <c r="O159" s="54">
        <f>VLOOKUP(Tabla15[[#This Row],[N° 
Evento]],'Eventos de riesgos'!B:C,2,0)</f>
        <v>2024</v>
      </c>
      <c r="P159" s="54" t="str">
        <f>VLOOKUP(Tabla15[[#This Row],[N° 
Evento]],'Eventos de riesgos'!B:D,3,0)</f>
        <v>Jul</v>
      </c>
      <c r="Q159" s="60">
        <f>VLOOKUP(Tabla15[[#This Row],[N° 
Evento]],'Eventos de riesgos'!B:E,4,0)</f>
        <v>45504.48333333333</v>
      </c>
      <c r="R159" s="60">
        <f>VLOOKUP(Tabla15[[#This Row],[N° 
Evento]],'Eventos de riesgos'!B:F,5,0)</f>
        <v>45506.48333333333</v>
      </c>
      <c r="S159" s="60">
        <f>VLOOKUP(Tabla15[[#This Row],[N° 
Evento]],'Eventos de riesgos'!B:G,6,0)</f>
        <v>45506.484027777777</v>
      </c>
      <c r="T159" s="63" t="str">
        <f>VLOOKUP(Tabla15[[#This Row],[N° 
Evento]],'Eventos de riesgos'!B:H,7,0)</f>
        <v>CasoEl 31 de julio de 2024, se procesaron incorrectamente 153 pagos, incluyendo 100 aplicaciones de pago de DAES a un mismo asociado. Este error se originó debido al manejo manual de la plantilla que se utiliza habitualmente para la aplicación de pagos.AccionesUna vez se identificó el error, se procedió a reversar las operaciones correspondientes. Johan - Analista de OperacionesOrganizar y automatizar una plantilla de pagos para reducir el error manual. Johan - Analista de Operaciones y Dirección de RiesgosRevisar alternativas de automatización para la aplicación de pagos directamente en Wog</v>
      </c>
      <c r="U159" s="61">
        <f>VLOOKUP(Tabla15[[#This Row],[N° 
Evento]],'Eventos de riesgos'!B:I,8,0)</f>
        <v>0</v>
      </c>
      <c r="V159" s="61">
        <f>VLOOKUP(Tabla15[[#This Row],[N° 
Evento]],'Eventos de riesgos'!B:J,9,0)</f>
        <v>0</v>
      </c>
      <c r="W159" s="61">
        <f>VLOOKUP(Tabla15[[#This Row],[N° 
Evento]],'Eventos de riesgos'!B:K,10,0)</f>
        <v>0</v>
      </c>
      <c r="X159" s="59" t="str">
        <f>VLOOKUP(Tabla15[[#This Row],[N° 
Evento]],'Eventos de riesgos'!B:L,11,0)</f>
        <v>7 - Ejecución y Administración de Procesos</v>
      </c>
      <c r="Y159" s="59" t="str">
        <f>VLOOKUP(Tabla15[[#This Row],[N° 
Evento]],'Eventos de riesgos'!B:M,12,0)</f>
        <v>71 - Recepción, Ejecución y Mantenimiento de Operaciones</v>
      </c>
      <c r="Z159" s="59" t="str">
        <f>VLOOKUP(Tabla15[[#This Row],[N° 
Evento]],'Eventos de riesgos'!B:N,13,0)</f>
        <v>711 - Exceso de Manualidad</v>
      </c>
      <c r="AA159" s="44" t="str">
        <f>+VLOOKUP(Tabla15[[#This Row],[N° 
Evento]],'Eventos de riesgos'!B:AE,23,0)</f>
        <v>Error en aplicación de pagos</v>
      </c>
      <c r="AB159" s="54" t="str">
        <f>VLOOKUP(Tabla15[[#This Row],[N° 
Evento]],'Eventos de riesgos'!B:O,14,0)</f>
        <v>Ninguna</v>
      </c>
      <c r="AC159" s="60">
        <f>VLOOKUP(Tabla15[[#This Row],[N° 
Evento]],'Eventos de riesgos'!B:P,15,0)</f>
        <v>45504.510416666664</v>
      </c>
      <c r="AD159" s="54" t="str">
        <f>VLOOKUP(Tabla15[[#This Row],[N° 
Evento]],'Eventos de riesgos'!B:Q,16,0)</f>
        <v>Depósito de Ahorro con Estímulo (DAES)</v>
      </c>
      <c r="AE159" s="54" t="str">
        <f>VLOOKUP(Tabla15[[#This Row],[N° 
Evento]],'Eventos de riesgos'!B:R,17,0)</f>
        <v>Ninguno</v>
      </c>
      <c r="AF159" s="56" t="str">
        <f>VLOOKUP(Tabla15[[#This Row],[N° 
Evento]],'Eventos de riesgos'!B:V,21,0)</f>
        <v>Aprobado</v>
      </c>
      <c r="AG159" s="59" t="str">
        <f>VLOOKUP(Tabla15[[#This Row],[N° 
Evento]],'Eventos de riesgos'!B:W,22,0)</f>
        <v>20/08/2024 12:20:27: Registrado.</v>
      </c>
    </row>
    <row r="160" spans="3:33" ht="59" customHeight="1" x14ac:dyDescent="0.55000000000000004">
      <c r="C160" s="43" t="str">
        <f>+Tabla15[[#This Row],[N° 
Evento]]&amp;"-"&amp;Tabla15[[#This Row],[N° Tarea]]</f>
        <v>61-1</v>
      </c>
      <c r="D160" s="54">
        <v>61</v>
      </c>
      <c r="E160" s="54">
        <v>1</v>
      </c>
      <c r="F160" s="65" t="s">
        <v>504</v>
      </c>
      <c r="G160" s="44" t="s">
        <v>1019</v>
      </c>
      <c r="H160" s="44" t="s">
        <v>739</v>
      </c>
      <c r="I160" s="56" t="s">
        <v>95</v>
      </c>
      <c r="J160" s="46">
        <v>45524</v>
      </c>
      <c r="K160" s="57">
        <v>45535</v>
      </c>
      <c r="L160" s="47" t="str">
        <f>IF(Tabla15[[#This Row],[Fecha de Finalización]]&gt;0,"Cerrada","En Proceso")</f>
        <v>Cerrada</v>
      </c>
      <c r="M160" s="58">
        <f t="shared" si="5"/>
        <v>11</v>
      </c>
      <c r="N160" s="59" t="s">
        <v>519</v>
      </c>
      <c r="O160" s="54">
        <f>VLOOKUP(Tabla15[[#This Row],[N° 
Evento]],'Eventos de riesgos'!B:C,2,0)</f>
        <v>2024</v>
      </c>
      <c r="P160" s="54" t="str">
        <f>VLOOKUP(Tabla15[[#This Row],[N° 
Evento]],'Eventos de riesgos'!B:D,3,0)</f>
        <v>Jul</v>
      </c>
      <c r="Q160" s="60">
        <f>VLOOKUP(Tabla15[[#This Row],[N° 
Evento]],'Eventos de riesgos'!B:E,4,0)</f>
        <v>45482.557638888888</v>
      </c>
      <c r="R160" s="60">
        <f>VLOOKUP(Tabla15[[#This Row],[N° 
Evento]],'Eventos de riesgos'!B:F,5,0)</f>
        <v>45512.558333333334</v>
      </c>
      <c r="S160" s="60">
        <f>VLOOKUP(Tabla15[[#This Row],[N° 
Evento]],'Eventos de riesgos'!B:G,6,0)</f>
        <v>45524.558333333334</v>
      </c>
      <c r="T160" s="63" t="str">
        <f>VLOOKUP(Tabla15[[#This Row],[N° 
Evento]],'Eventos de riesgos'!B:H,7,0)</f>
        <v xml:space="preserve">CasoEl pasado 9 de julio se registraron 24 casos de aplicación doble en los pagos de tarjeta de crédito, sumando un total de $7.568.355,00. Estos errores fueron causados por fallas del sistema, especialmente entre Wog y ASNET. Así mismo, el área de operaciones reportó un nuevo caso e de pago doble en agosto.AccionesEl 14 de agosto se ordenó lo siguiente desde la gerencia:1. Transacciones Menores a $50.000
No se realizarán ajustes en las transacciones menores a $50.000. El doble abono se dejará a favor del asociado, y la cooperativa asumirá el costo. Esto reduce el problema a aproximadamente 11 asociados. En total se asume el error de 13 asociados por un total de $156.118.2. Transacciones Mayores a $50.000
Contactaremos a los asociados afectados para informarles del error y proponer una refinanciación de su deuda ajustando el mayor valor pagado. El asociado podrá elegir un nuevo plazo para la refinanciación (con cuotas a 6, 12, 24, hasta 60 meses), y se aplicará la tasa de interés correspondiente a la compra de cartera con tarjeta de crédito.3. Oferta de Compra de Cartera
Durante la llamada, se ofrecerá la opción de compra de cartera para los saldos de tarjetas vigentes, hasta el 100% del cupo de la tarjeta, según lo reportado en Datacrédito o Cifin. Se brindará una explicación breve de la falla que causó el problema.4. Ejecución de las Llamadas
El servicio al asociado, bajo la supervisión de su Directora, se encargará de las llamadas, dado que la atención al asociado es una función clave de esta área. Es necesario que todo esté resuelto para el día siguiente, incluyendo una nueva compra por el valor total de la deuda más el valor abonado doble, junto con la compra de cartera que el asociado elija, con apoyo prioritario de Operaciones.Nota:
Es importante que toda la información y las soluciones estén listas antes de iniciar las llamadas, por lo que la responsabilidad recaerá en la Directora de Servicio.5. Revisar con los proveedores de los sistemas el origen de la falla, ¿porqué ejecutó doblo pago? y plantear algún método para restringir la salida de pagos dobles. Director TI.
</v>
      </c>
      <c r="U160" s="61">
        <f>VLOOKUP(Tabla15[[#This Row],[N° 
Evento]],'Eventos de riesgos'!B:I,8,0)</f>
        <v>7568355</v>
      </c>
      <c r="V160" s="61">
        <f>VLOOKUP(Tabla15[[#This Row],[N° 
Evento]],'Eventos de riesgos'!B:J,9,0)</f>
        <v>7412237</v>
      </c>
      <c r="W160" s="61">
        <f>VLOOKUP(Tabla15[[#This Row],[N° 
Evento]],'Eventos de riesgos'!B:K,10,0)</f>
        <v>0</v>
      </c>
      <c r="X160" s="59" t="str">
        <f>VLOOKUP(Tabla15[[#This Row],[N° 
Evento]],'Eventos de riesgos'!B:L,11,0)</f>
        <v>6 - Fallas Tecnologicas</v>
      </c>
      <c r="Y160" s="59" t="str">
        <f>VLOOKUP(Tabla15[[#This Row],[N° 
Evento]],'Eventos de riesgos'!B:M,12,0)</f>
        <v>61 - Sistemas</v>
      </c>
      <c r="Z160" s="59" t="str">
        <f>VLOOKUP(Tabla15[[#This Row],[N° 
Evento]],'Eventos de riesgos'!B:N,13,0)</f>
        <v>611 - Pérdida por Problemas en Software</v>
      </c>
      <c r="AA160" s="44" t="str">
        <f>+VLOOKUP(Tabla15[[#This Row],[N° 
Evento]],'Eventos de riesgos'!B:AE,23,0)</f>
        <v>Pago doble de TC por error del sistema</v>
      </c>
      <c r="AB160" s="54" t="str">
        <f>VLOOKUP(Tabla15[[#This Row],[N° 
Evento]],'Eventos de riesgos'!B:O,14,0)</f>
        <v>Ninguna</v>
      </c>
      <c r="AC160" s="60">
        <f>VLOOKUP(Tabla15[[#This Row],[N° 
Evento]],'Eventos de riesgos'!B:P,15,0)</f>
        <v>45535.563194444447</v>
      </c>
      <c r="AD160" s="54" t="str">
        <f>VLOOKUP(Tabla15[[#This Row],[N° 
Evento]],'Eventos de riesgos'!B:Q,16,0)</f>
        <v>Tarjeta crédito</v>
      </c>
      <c r="AE160" s="54" t="str">
        <f>VLOOKUP(Tabla15[[#This Row],[N° 
Evento]],'Eventos de riesgos'!B:R,17,0)</f>
        <v>Ninguno</v>
      </c>
      <c r="AF160" s="56" t="str">
        <f>VLOOKUP(Tabla15[[#This Row],[N° 
Evento]],'Eventos de riesgos'!B:V,21,0)</f>
        <v>Aprobado</v>
      </c>
      <c r="AG160" s="59" t="str">
        <f>VLOOKUP(Tabla15[[#This Row],[N° 
Evento]],'Eventos de riesgos'!B:W,22,0)</f>
        <v>20/08/2024 13:33:05: Registrado
10/09/2024 12:53:39: Actualizado</v>
      </c>
    </row>
    <row r="161" spans="3:33" ht="59" customHeight="1" x14ac:dyDescent="0.55000000000000004">
      <c r="C161" s="43" t="str">
        <f>+Tabla15[[#This Row],[N° 
Evento]]&amp;"-"&amp;Tabla15[[#This Row],[N° Tarea]]</f>
        <v>61-2</v>
      </c>
      <c r="D161" s="54">
        <v>61</v>
      </c>
      <c r="E161" s="54">
        <v>2</v>
      </c>
      <c r="F161" s="65" t="s">
        <v>506</v>
      </c>
      <c r="G161" s="44" t="s">
        <v>1019</v>
      </c>
      <c r="H161" s="44" t="s">
        <v>739</v>
      </c>
      <c r="I161" s="56" t="s">
        <v>95</v>
      </c>
      <c r="J161" s="46">
        <v>45524</v>
      </c>
      <c r="K161" s="57">
        <v>45535</v>
      </c>
      <c r="L161" s="47" t="str">
        <f>IF(Tabla15[[#This Row],[Fecha de Finalización]]&gt;0,"Cerrada","En Proceso")</f>
        <v>Cerrada</v>
      </c>
      <c r="M161" s="58">
        <f t="shared" si="5"/>
        <v>11</v>
      </c>
      <c r="N161" s="59" t="s">
        <v>519</v>
      </c>
      <c r="O161" s="54">
        <f>VLOOKUP(Tabla15[[#This Row],[N° 
Evento]],'Eventos de riesgos'!B:C,2,0)</f>
        <v>2024</v>
      </c>
      <c r="P161" s="54" t="str">
        <f>VLOOKUP(Tabla15[[#This Row],[N° 
Evento]],'Eventos de riesgos'!B:D,3,0)</f>
        <v>Jul</v>
      </c>
      <c r="Q161" s="60">
        <f>VLOOKUP(Tabla15[[#This Row],[N° 
Evento]],'Eventos de riesgos'!B:E,4,0)</f>
        <v>45482.557638888888</v>
      </c>
      <c r="R161" s="60">
        <f>VLOOKUP(Tabla15[[#This Row],[N° 
Evento]],'Eventos de riesgos'!B:F,5,0)</f>
        <v>45512.558333333334</v>
      </c>
      <c r="S161" s="60">
        <f>VLOOKUP(Tabla15[[#This Row],[N° 
Evento]],'Eventos de riesgos'!B:G,6,0)</f>
        <v>45524.558333333334</v>
      </c>
      <c r="T161" s="63" t="str">
        <f>VLOOKUP(Tabla15[[#This Row],[N° 
Evento]],'Eventos de riesgos'!B:H,7,0)</f>
        <v xml:space="preserve">CasoEl pasado 9 de julio se registraron 24 casos de aplicación doble en los pagos de tarjeta de crédito, sumando un total de $7.568.355,00. Estos errores fueron causados por fallas del sistema, especialmente entre Wog y ASNET. Así mismo, el área de operaciones reportó un nuevo caso e de pago doble en agosto.AccionesEl 14 de agosto se ordenó lo siguiente desde la gerencia:1. Transacciones Menores a $50.000
No se realizarán ajustes en las transacciones menores a $50.000. El doble abono se dejará a favor del asociado, y la cooperativa asumirá el costo. Esto reduce el problema a aproximadamente 11 asociados. En total se asume el error de 13 asociados por un total de $156.118.2. Transacciones Mayores a $50.000
Contactaremos a los asociados afectados para informarles del error y proponer una refinanciación de su deuda ajustando el mayor valor pagado. El asociado podrá elegir un nuevo plazo para la refinanciación (con cuotas a 6, 12, 24, hasta 60 meses), y se aplicará la tasa de interés correspondiente a la compra de cartera con tarjeta de crédito.3. Oferta de Compra de Cartera
Durante la llamada, se ofrecerá la opción de compra de cartera para los saldos de tarjetas vigentes, hasta el 100% del cupo de la tarjeta, según lo reportado en Datacrédito o Cifin. Se brindará una explicación breve de la falla que causó el problema.4. Ejecución de las Llamadas
El servicio al asociado, bajo la supervisión de su Directora, se encargará de las llamadas, dado que la atención al asociado es una función clave de esta área. Es necesario que todo esté resuelto para el día siguiente, incluyendo una nueva compra por el valor total de la deuda más el valor abonado doble, junto con la compra de cartera que el asociado elija, con apoyo prioritario de Operaciones.Nota:
Es importante que toda la información y las soluciones estén listas antes de iniciar las llamadas, por lo que la responsabilidad recaerá en la Directora de Servicio.5. Revisar con los proveedores de los sistemas el origen de la falla, ¿porqué ejecutó doblo pago? y plantear algún método para restringir la salida de pagos dobles. Director TI.
</v>
      </c>
      <c r="U161" s="61">
        <f>VLOOKUP(Tabla15[[#This Row],[N° 
Evento]],'Eventos de riesgos'!B:I,8,0)</f>
        <v>7568355</v>
      </c>
      <c r="V161" s="61">
        <f>VLOOKUP(Tabla15[[#This Row],[N° 
Evento]],'Eventos de riesgos'!B:J,9,0)</f>
        <v>7412237</v>
      </c>
      <c r="W161" s="61">
        <f>VLOOKUP(Tabla15[[#This Row],[N° 
Evento]],'Eventos de riesgos'!B:K,10,0)</f>
        <v>0</v>
      </c>
      <c r="X161" s="59" t="str">
        <f>VLOOKUP(Tabla15[[#This Row],[N° 
Evento]],'Eventos de riesgos'!B:L,11,0)</f>
        <v>6 - Fallas Tecnologicas</v>
      </c>
      <c r="Y161" s="59" t="str">
        <f>VLOOKUP(Tabla15[[#This Row],[N° 
Evento]],'Eventos de riesgos'!B:M,12,0)</f>
        <v>61 - Sistemas</v>
      </c>
      <c r="Z161" s="59" t="str">
        <f>VLOOKUP(Tabla15[[#This Row],[N° 
Evento]],'Eventos de riesgos'!B:N,13,0)</f>
        <v>611 - Pérdida por Problemas en Software</v>
      </c>
      <c r="AA161" s="44" t="str">
        <f>+VLOOKUP(Tabla15[[#This Row],[N° 
Evento]],'Eventos de riesgos'!B:AE,23,0)</f>
        <v>Pago doble de TC por error del sistema</v>
      </c>
      <c r="AB161" s="54" t="str">
        <f>VLOOKUP(Tabla15[[#This Row],[N° 
Evento]],'Eventos de riesgos'!B:O,14,0)</f>
        <v>Ninguna</v>
      </c>
      <c r="AC161" s="60">
        <f>VLOOKUP(Tabla15[[#This Row],[N° 
Evento]],'Eventos de riesgos'!B:P,15,0)</f>
        <v>45535.563194444447</v>
      </c>
      <c r="AD161" s="54" t="str">
        <f>VLOOKUP(Tabla15[[#This Row],[N° 
Evento]],'Eventos de riesgos'!B:Q,16,0)</f>
        <v>Tarjeta crédito</v>
      </c>
      <c r="AE161" s="54" t="str">
        <f>VLOOKUP(Tabla15[[#This Row],[N° 
Evento]],'Eventos de riesgos'!B:R,17,0)</f>
        <v>Ninguno</v>
      </c>
      <c r="AF161" s="56" t="str">
        <f>VLOOKUP(Tabla15[[#This Row],[N° 
Evento]],'Eventos de riesgos'!B:V,21,0)</f>
        <v>Aprobado</v>
      </c>
      <c r="AG161" s="59" t="str">
        <f>VLOOKUP(Tabla15[[#This Row],[N° 
Evento]],'Eventos de riesgos'!B:W,22,0)</f>
        <v>20/08/2024 13:33:05: Registrado
10/09/2024 12:53:39: Actualizado</v>
      </c>
    </row>
    <row r="162" spans="3:33" ht="59" customHeight="1" x14ac:dyDescent="0.55000000000000004">
      <c r="C162" s="43" t="str">
        <f>+Tabla15[[#This Row],[N° 
Evento]]&amp;"-"&amp;Tabla15[[#This Row],[N° Tarea]]</f>
        <v>61-3</v>
      </c>
      <c r="D162" s="54">
        <v>61</v>
      </c>
      <c r="E162" s="54">
        <v>3</v>
      </c>
      <c r="F162" s="55" t="s">
        <v>853</v>
      </c>
      <c r="G162" s="44" t="s">
        <v>1020</v>
      </c>
      <c r="H162" s="44" t="s">
        <v>739</v>
      </c>
      <c r="I162" s="56" t="s">
        <v>95</v>
      </c>
      <c r="J162" s="46">
        <v>45524</v>
      </c>
      <c r="K162" s="57">
        <v>45535</v>
      </c>
      <c r="L162" s="47" t="str">
        <f>IF(Tabla15[[#This Row],[Fecha de Finalización]]&gt;0,"Cerrada","En Proceso")</f>
        <v>Cerrada</v>
      </c>
      <c r="M162" s="58">
        <f t="shared" si="5"/>
        <v>11</v>
      </c>
      <c r="N162" s="59" t="s">
        <v>519</v>
      </c>
      <c r="O162" s="54">
        <f>VLOOKUP(Tabla15[[#This Row],[N° 
Evento]],'Eventos de riesgos'!B:C,2,0)</f>
        <v>2024</v>
      </c>
      <c r="P162" s="54" t="str">
        <f>VLOOKUP(Tabla15[[#This Row],[N° 
Evento]],'Eventos de riesgos'!B:D,3,0)</f>
        <v>Jul</v>
      </c>
      <c r="Q162" s="60">
        <f>VLOOKUP(Tabla15[[#This Row],[N° 
Evento]],'Eventos de riesgos'!B:E,4,0)</f>
        <v>45482.557638888888</v>
      </c>
      <c r="R162" s="60">
        <f>VLOOKUP(Tabla15[[#This Row],[N° 
Evento]],'Eventos de riesgos'!B:F,5,0)</f>
        <v>45512.558333333334</v>
      </c>
      <c r="S162" s="60">
        <f>VLOOKUP(Tabla15[[#This Row],[N° 
Evento]],'Eventos de riesgos'!B:G,6,0)</f>
        <v>45524.558333333334</v>
      </c>
      <c r="T162" s="63" t="str">
        <f>VLOOKUP(Tabla15[[#This Row],[N° 
Evento]],'Eventos de riesgos'!B:H,7,0)</f>
        <v xml:space="preserve">CasoEl pasado 9 de julio se registraron 24 casos de aplicación doble en los pagos de tarjeta de crédito, sumando un total de $7.568.355,00. Estos errores fueron causados por fallas del sistema, especialmente entre Wog y ASNET. Así mismo, el área de operaciones reportó un nuevo caso e de pago doble en agosto.AccionesEl 14 de agosto se ordenó lo siguiente desde la gerencia:1. Transacciones Menores a $50.000
No se realizarán ajustes en las transacciones menores a $50.000. El doble abono se dejará a favor del asociado, y la cooperativa asumirá el costo. Esto reduce el problema a aproximadamente 11 asociados. En total se asume el error de 13 asociados por un total de $156.118.2. Transacciones Mayores a $50.000
Contactaremos a los asociados afectados para informarles del error y proponer una refinanciación de su deuda ajustando el mayor valor pagado. El asociado podrá elegir un nuevo plazo para la refinanciación (con cuotas a 6, 12, 24, hasta 60 meses), y se aplicará la tasa de interés correspondiente a la compra de cartera con tarjeta de crédito.3. Oferta de Compra de Cartera
Durante la llamada, se ofrecerá la opción de compra de cartera para los saldos de tarjetas vigentes, hasta el 100% del cupo de la tarjeta, según lo reportado en Datacrédito o Cifin. Se brindará una explicación breve de la falla que causó el problema.4. Ejecución de las Llamadas
El servicio al asociado, bajo la supervisión de su Directora, se encargará de las llamadas, dado que la atención al asociado es una función clave de esta área. Es necesario que todo esté resuelto para el día siguiente, incluyendo una nueva compra por el valor total de la deuda más el valor abonado doble, junto con la compra de cartera que el asociado elija, con apoyo prioritario de Operaciones.Nota:
Es importante que toda la información y las soluciones estén listas antes de iniciar las llamadas, por lo que la responsabilidad recaerá en la Directora de Servicio.5. Revisar con los proveedores de los sistemas el origen de la falla, ¿porqué ejecutó doblo pago? y plantear algún método para restringir la salida de pagos dobles. Director TI.
</v>
      </c>
      <c r="U162" s="61">
        <f>VLOOKUP(Tabla15[[#This Row],[N° 
Evento]],'Eventos de riesgos'!B:I,8,0)</f>
        <v>7568355</v>
      </c>
      <c r="V162" s="61">
        <f>VLOOKUP(Tabla15[[#This Row],[N° 
Evento]],'Eventos de riesgos'!B:J,9,0)</f>
        <v>7412237</v>
      </c>
      <c r="W162" s="61">
        <f>VLOOKUP(Tabla15[[#This Row],[N° 
Evento]],'Eventos de riesgos'!B:K,10,0)</f>
        <v>0</v>
      </c>
      <c r="X162" s="59" t="str">
        <f>VLOOKUP(Tabla15[[#This Row],[N° 
Evento]],'Eventos de riesgos'!B:L,11,0)</f>
        <v>6 - Fallas Tecnologicas</v>
      </c>
      <c r="Y162" s="59" t="str">
        <f>VLOOKUP(Tabla15[[#This Row],[N° 
Evento]],'Eventos de riesgos'!B:M,12,0)</f>
        <v>61 - Sistemas</v>
      </c>
      <c r="Z162" s="59" t="str">
        <f>VLOOKUP(Tabla15[[#This Row],[N° 
Evento]],'Eventos de riesgos'!B:N,13,0)</f>
        <v>611 - Pérdida por Problemas en Software</v>
      </c>
      <c r="AA162" s="44" t="str">
        <f>+VLOOKUP(Tabla15[[#This Row],[N° 
Evento]],'Eventos de riesgos'!B:AE,23,0)</f>
        <v>Pago doble de TC por error del sistema</v>
      </c>
      <c r="AB162" s="54" t="str">
        <f>VLOOKUP(Tabla15[[#This Row],[N° 
Evento]],'Eventos de riesgos'!B:O,14,0)</f>
        <v>Ninguna</v>
      </c>
      <c r="AC162" s="60">
        <f>VLOOKUP(Tabla15[[#This Row],[N° 
Evento]],'Eventos de riesgos'!B:P,15,0)</f>
        <v>45535.563194444447</v>
      </c>
      <c r="AD162" s="54" t="str">
        <f>VLOOKUP(Tabla15[[#This Row],[N° 
Evento]],'Eventos de riesgos'!B:Q,16,0)</f>
        <v>Tarjeta crédito</v>
      </c>
      <c r="AE162" s="54" t="str">
        <f>VLOOKUP(Tabla15[[#This Row],[N° 
Evento]],'Eventos de riesgos'!B:R,17,0)</f>
        <v>Ninguno</v>
      </c>
      <c r="AF162" s="56" t="str">
        <f>VLOOKUP(Tabla15[[#This Row],[N° 
Evento]],'Eventos de riesgos'!B:V,21,0)</f>
        <v>Aprobado</v>
      </c>
      <c r="AG162" s="59" t="str">
        <f>VLOOKUP(Tabla15[[#This Row],[N° 
Evento]],'Eventos de riesgos'!B:W,22,0)</f>
        <v>20/08/2024 13:33:05: Registrado
10/09/2024 12:53:39: Actualizado</v>
      </c>
    </row>
    <row r="163" spans="3:33" ht="59" customHeight="1" x14ac:dyDescent="0.55000000000000004">
      <c r="C163" s="43" t="str">
        <f>+Tabla15[[#This Row],[N° 
Evento]]&amp;"-"&amp;Tabla15[[#This Row],[N° Tarea]]</f>
        <v>61-4</v>
      </c>
      <c r="D163" s="54">
        <v>61</v>
      </c>
      <c r="E163" s="54">
        <v>4</v>
      </c>
      <c r="F163" s="65" t="s">
        <v>505</v>
      </c>
      <c r="G163" s="44" t="s">
        <v>1020</v>
      </c>
      <c r="H163" s="59" t="s">
        <v>754</v>
      </c>
      <c r="I163" s="59" t="s">
        <v>517</v>
      </c>
      <c r="J163" s="46">
        <v>45524</v>
      </c>
      <c r="K163" s="57">
        <v>45535</v>
      </c>
      <c r="L163" s="47" t="str">
        <f>IF(Tabla15[[#This Row],[Fecha de Finalización]]&gt;0,"Cerrada","En Proceso")</f>
        <v>Cerrada</v>
      </c>
      <c r="M163" s="58">
        <f t="shared" si="5"/>
        <v>11</v>
      </c>
      <c r="N163" s="59" t="s">
        <v>519</v>
      </c>
      <c r="O163" s="54">
        <f>VLOOKUP(Tabla15[[#This Row],[N° 
Evento]],'Eventos de riesgos'!B:C,2,0)</f>
        <v>2024</v>
      </c>
      <c r="P163" s="54" t="str">
        <f>VLOOKUP(Tabla15[[#This Row],[N° 
Evento]],'Eventos de riesgos'!B:D,3,0)</f>
        <v>Jul</v>
      </c>
      <c r="Q163" s="60">
        <f>VLOOKUP(Tabla15[[#This Row],[N° 
Evento]],'Eventos de riesgos'!B:E,4,0)</f>
        <v>45482.557638888888</v>
      </c>
      <c r="R163" s="60">
        <f>VLOOKUP(Tabla15[[#This Row],[N° 
Evento]],'Eventos de riesgos'!B:F,5,0)</f>
        <v>45512.558333333334</v>
      </c>
      <c r="S163" s="60">
        <f>VLOOKUP(Tabla15[[#This Row],[N° 
Evento]],'Eventos de riesgos'!B:G,6,0)</f>
        <v>45524.558333333334</v>
      </c>
      <c r="T163" s="63" t="str">
        <f>VLOOKUP(Tabla15[[#This Row],[N° 
Evento]],'Eventos de riesgos'!B:H,7,0)</f>
        <v xml:space="preserve">CasoEl pasado 9 de julio se registraron 24 casos de aplicación doble en los pagos de tarjeta de crédito, sumando un total de $7.568.355,00. Estos errores fueron causados por fallas del sistema, especialmente entre Wog y ASNET. Así mismo, el área de operaciones reportó un nuevo caso e de pago doble en agosto.AccionesEl 14 de agosto se ordenó lo siguiente desde la gerencia:1. Transacciones Menores a $50.000
No se realizarán ajustes en las transacciones menores a $50.000. El doble abono se dejará a favor del asociado, y la cooperativa asumirá el costo. Esto reduce el problema a aproximadamente 11 asociados. En total se asume el error de 13 asociados por un total de $156.118.2. Transacciones Mayores a $50.000
Contactaremos a los asociados afectados para informarles del error y proponer una refinanciación de su deuda ajustando el mayor valor pagado. El asociado podrá elegir un nuevo plazo para la refinanciación (con cuotas a 6, 12, 24, hasta 60 meses), y se aplicará la tasa de interés correspondiente a la compra de cartera con tarjeta de crédito.3. Oferta de Compra de Cartera
Durante la llamada, se ofrecerá la opción de compra de cartera para los saldos de tarjetas vigentes, hasta el 100% del cupo de la tarjeta, según lo reportado en Datacrédito o Cifin. Se brindará una explicación breve de la falla que causó el problema.4. Ejecución de las Llamadas
El servicio al asociado, bajo la supervisión de su Directora, se encargará de las llamadas, dado que la atención al asociado es una función clave de esta área. Es necesario que todo esté resuelto para el día siguiente, incluyendo una nueva compra por el valor total de la deuda más el valor abonado doble, junto con la compra de cartera que el asociado elija, con apoyo prioritario de Operaciones.Nota:
Es importante que toda la información y las soluciones estén listas antes de iniciar las llamadas, por lo que la responsabilidad recaerá en la Directora de Servicio.5. Revisar con los proveedores de los sistemas el origen de la falla, ¿porqué ejecutó doblo pago? y plantear algún método para restringir la salida de pagos dobles. Director TI.
</v>
      </c>
      <c r="U163" s="61">
        <f>VLOOKUP(Tabla15[[#This Row],[N° 
Evento]],'Eventos de riesgos'!B:I,8,0)</f>
        <v>7568355</v>
      </c>
      <c r="V163" s="61">
        <f>VLOOKUP(Tabla15[[#This Row],[N° 
Evento]],'Eventos de riesgos'!B:J,9,0)</f>
        <v>7412237</v>
      </c>
      <c r="W163" s="61">
        <f>VLOOKUP(Tabla15[[#This Row],[N° 
Evento]],'Eventos de riesgos'!B:K,10,0)</f>
        <v>0</v>
      </c>
      <c r="X163" s="59" t="str">
        <f>VLOOKUP(Tabla15[[#This Row],[N° 
Evento]],'Eventos de riesgos'!B:L,11,0)</f>
        <v>6 - Fallas Tecnologicas</v>
      </c>
      <c r="Y163" s="59" t="str">
        <f>VLOOKUP(Tabla15[[#This Row],[N° 
Evento]],'Eventos de riesgos'!B:M,12,0)</f>
        <v>61 - Sistemas</v>
      </c>
      <c r="Z163" s="59" t="str">
        <f>VLOOKUP(Tabla15[[#This Row],[N° 
Evento]],'Eventos de riesgos'!B:N,13,0)</f>
        <v>611 - Pérdida por Problemas en Software</v>
      </c>
      <c r="AA163" s="44" t="str">
        <f>+VLOOKUP(Tabla15[[#This Row],[N° 
Evento]],'Eventos de riesgos'!B:AE,23,0)</f>
        <v>Pago doble de TC por error del sistema</v>
      </c>
      <c r="AB163" s="54" t="str">
        <f>VLOOKUP(Tabla15[[#This Row],[N° 
Evento]],'Eventos de riesgos'!B:O,14,0)</f>
        <v>Ninguna</v>
      </c>
      <c r="AC163" s="60">
        <f>VLOOKUP(Tabla15[[#This Row],[N° 
Evento]],'Eventos de riesgos'!B:P,15,0)</f>
        <v>45535.563194444447</v>
      </c>
      <c r="AD163" s="54" t="str">
        <f>VLOOKUP(Tabla15[[#This Row],[N° 
Evento]],'Eventos de riesgos'!B:Q,16,0)</f>
        <v>Tarjeta crédito</v>
      </c>
      <c r="AE163" s="54" t="str">
        <f>VLOOKUP(Tabla15[[#This Row],[N° 
Evento]],'Eventos de riesgos'!B:R,17,0)</f>
        <v>Ninguno</v>
      </c>
      <c r="AF163" s="56" t="str">
        <f>VLOOKUP(Tabla15[[#This Row],[N° 
Evento]],'Eventos de riesgos'!B:V,21,0)</f>
        <v>Aprobado</v>
      </c>
      <c r="AG163" s="59" t="str">
        <f>VLOOKUP(Tabla15[[#This Row],[N° 
Evento]],'Eventos de riesgos'!B:W,22,0)</f>
        <v>20/08/2024 13:33:05: Registrado
10/09/2024 12:53:39: Actualizado</v>
      </c>
    </row>
    <row r="164" spans="3:33" ht="59" customHeight="1" x14ac:dyDescent="0.55000000000000004">
      <c r="C164" s="43" t="str">
        <f>+Tabla15[[#This Row],[N° 
Evento]]&amp;"-"&amp;Tabla15[[#This Row],[N° Tarea]]</f>
        <v>61-5</v>
      </c>
      <c r="D164" s="54">
        <v>61</v>
      </c>
      <c r="E164" s="54">
        <v>5</v>
      </c>
      <c r="F164" s="55" t="s">
        <v>531</v>
      </c>
      <c r="G164" s="44" t="s">
        <v>1019</v>
      </c>
      <c r="H164" s="44" t="s">
        <v>750</v>
      </c>
      <c r="I164" s="56" t="s">
        <v>273</v>
      </c>
      <c r="J164" s="46">
        <v>45524</v>
      </c>
      <c r="K164" s="57">
        <v>45602</v>
      </c>
      <c r="L164" s="47" t="str">
        <f>IF(Tabla15[[#This Row],[Fecha de Finalización]]&gt;0,"Cerrada","En Proceso")</f>
        <v>Cerrada</v>
      </c>
      <c r="M164" s="58">
        <f t="shared" si="5"/>
        <v>78</v>
      </c>
      <c r="N164" s="59" t="s">
        <v>854</v>
      </c>
      <c r="O164" s="54">
        <f>VLOOKUP(Tabla15[[#This Row],[N° 
Evento]],'Eventos de riesgos'!B:C,2,0)</f>
        <v>2024</v>
      </c>
      <c r="P164" s="54" t="str">
        <f>VLOOKUP(Tabla15[[#This Row],[N° 
Evento]],'Eventos de riesgos'!B:D,3,0)</f>
        <v>Jul</v>
      </c>
      <c r="Q164" s="60">
        <f>VLOOKUP(Tabla15[[#This Row],[N° 
Evento]],'Eventos de riesgos'!B:E,4,0)</f>
        <v>45482.557638888888</v>
      </c>
      <c r="R164" s="60">
        <f>VLOOKUP(Tabla15[[#This Row],[N° 
Evento]],'Eventos de riesgos'!B:F,5,0)</f>
        <v>45512.558333333334</v>
      </c>
      <c r="S164" s="60">
        <f>VLOOKUP(Tabla15[[#This Row],[N° 
Evento]],'Eventos de riesgos'!B:G,6,0)</f>
        <v>45524.558333333334</v>
      </c>
      <c r="T164" s="63" t="str">
        <f>VLOOKUP(Tabla15[[#This Row],[N° 
Evento]],'Eventos de riesgos'!B:H,7,0)</f>
        <v xml:space="preserve">CasoEl pasado 9 de julio se registraron 24 casos de aplicación doble en los pagos de tarjeta de crédito, sumando un total de $7.568.355,00. Estos errores fueron causados por fallas del sistema, especialmente entre Wog y ASNET. Así mismo, el área de operaciones reportó un nuevo caso e de pago doble en agosto.AccionesEl 14 de agosto se ordenó lo siguiente desde la gerencia:1. Transacciones Menores a $50.000
No se realizarán ajustes en las transacciones menores a $50.000. El doble abono se dejará a favor del asociado, y la cooperativa asumirá el costo. Esto reduce el problema a aproximadamente 11 asociados. En total se asume el error de 13 asociados por un total de $156.118.2. Transacciones Mayores a $50.000
Contactaremos a los asociados afectados para informarles del error y proponer una refinanciación de su deuda ajustando el mayor valor pagado. El asociado podrá elegir un nuevo plazo para la refinanciación (con cuotas a 6, 12, 24, hasta 60 meses), y se aplicará la tasa de interés correspondiente a la compra de cartera con tarjeta de crédito.3. Oferta de Compra de Cartera
Durante la llamada, se ofrecerá la opción de compra de cartera para los saldos de tarjetas vigentes, hasta el 100% del cupo de la tarjeta, según lo reportado en Datacrédito o Cifin. Se brindará una explicación breve de la falla que causó el problema.4. Ejecución de las Llamadas
El servicio al asociado, bajo la supervisión de su Directora, se encargará de las llamadas, dado que la atención al asociado es una función clave de esta área. Es necesario que todo esté resuelto para el día siguiente, incluyendo una nueva compra por el valor total de la deuda más el valor abonado doble, junto con la compra de cartera que el asociado elija, con apoyo prioritario de Operaciones.Nota:
Es importante que toda la información y las soluciones estén listas antes de iniciar las llamadas, por lo que la responsabilidad recaerá en la Directora de Servicio.5. Revisar con los proveedores de los sistemas el origen de la falla, ¿porqué ejecutó doblo pago? y plantear algún método para restringir la salida de pagos dobles. Director TI.
</v>
      </c>
      <c r="U164" s="61">
        <f>VLOOKUP(Tabla15[[#This Row],[N° 
Evento]],'Eventos de riesgos'!B:I,8,0)</f>
        <v>7568355</v>
      </c>
      <c r="V164" s="61">
        <f>VLOOKUP(Tabla15[[#This Row],[N° 
Evento]],'Eventos de riesgos'!B:J,9,0)</f>
        <v>7412237</v>
      </c>
      <c r="W164" s="61">
        <f>VLOOKUP(Tabla15[[#This Row],[N° 
Evento]],'Eventos de riesgos'!B:K,10,0)</f>
        <v>0</v>
      </c>
      <c r="X164" s="59" t="str">
        <f>VLOOKUP(Tabla15[[#This Row],[N° 
Evento]],'Eventos de riesgos'!B:L,11,0)</f>
        <v>6 - Fallas Tecnologicas</v>
      </c>
      <c r="Y164" s="59" t="str">
        <f>VLOOKUP(Tabla15[[#This Row],[N° 
Evento]],'Eventos de riesgos'!B:M,12,0)</f>
        <v>61 - Sistemas</v>
      </c>
      <c r="Z164" s="59" t="str">
        <f>VLOOKUP(Tabla15[[#This Row],[N° 
Evento]],'Eventos de riesgos'!B:N,13,0)</f>
        <v>611 - Pérdida por Problemas en Software</v>
      </c>
      <c r="AA164" s="44" t="str">
        <f>+VLOOKUP(Tabla15[[#This Row],[N° 
Evento]],'Eventos de riesgos'!B:AE,23,0)</f>
        <v>Pago doble de TC por error del sistema</v>
      </c>
      <c r="AB164" s="54" t="str">
        <f>VLOOKUP(Tabla15[[#This Row],[N° 
Evento]],'Eventos de riesgos'!B:O,14,0)</f>
        <v>Ninguna</v>
      </c>
      <c r="AC164" s="60">
        <f>VLOOKUP(Tabla15[[#This Row],[N° 
Evento]],'Eventos de riesgos'!B:P,15,0)</f>
        <v>45535.563194444447</v>
      </c>
      <c r="AD164" s="54" t="str">
        <f>VLOOKUP(Tabla15[[#This Row],[N° 
Evento]],'Eventos de riesgos'!B:Q,16,0)</f>
        <v>Tarjeta crédito</v>
      </c>
      <c r="AE164" s="54" t="str">
        <f>VLOOKUP(Tabla15[[#This Row],[N° 
Evento]],'Eventos de riesgos'!B:R,17,0)</f>
        <v>Ninguno</v>
      </c>
      <c r="AF164" s="56" t="str">
        <f>VLOOKUP(Tabla15[[#This Row],[N° 
Evento]],'Eventos de riesgos'!B:V,21,0)</f>
        <v>Aprobado</v>
      </c>
      <c r="AG164" s="59" t="str">
        <f>VLOOKUP(Tabla15[[#This Row],[N° 
Evento]],'Eventos de riesgos'!B:W,22,0)</f>
        <v>20/08/2024 13:33:05: Registrado
10/09/2024 12:53:39: Actualizado</v>
      </c>
    </row>
    <row r="165" spans="3:33" ht="59" customHeight="1" x14ac:dyDescent="0.55000000000000004">
      <c r="C165" s="43" t="str">
        <f>+Tabla15[[#This Row],[N° 
Evento]]&amp;"-"&amp;Tabla15[[#This Row],[N° Tarea]]</f>
        <v>62-1</v>
      </c>
      <c r="D165" s="54">
        <v>62</v>
      </c>
      <c r="E165" s="54">
        <v>1</v>
      </c>
      <c r="F165" s="55" t="s">
        <v>503</v>
      </c>
      <c r="G165" s="44" t="s">
        <v>1019</v>
      </c>
      <c r="H165" s="59" t="s">
        <v>516</v>
      </c>
      <c r="I165" s="44" t="s">
        <v>514</v>
      </c>
      <c r="J165" s="57">
        <v>45513</v>
      </c>
      <c r="K165" s="57">
        <v>45535</v>
      </c>
      <c r="L165" s="47" t="str">
        <f>IF(Tabla15[[#This Row],[Fecha de Finalización]]&gt;0,"Cerrada","En Proceso")</f>
        <v>Cerrada</v>
      </c>
      <c r="M165" s="58">
        <f t="shared" si="5"/>
        <v>22</v>
      </c>
      <c r="N165" s="59" t="s">
        <v>855</v>
      </c>
      <c r="O165" s="54">
        <f>VLOOKUP(Tabla15[[#This Row],[N° 
Evento]],'Eventos de riesgos'!B:C,2,0)</f>
        <v>2024</v>
      </c>
      <c r="P165" s="54" t="str">
        <f>VLOOKUP(Tabla15[[#This Row],[N° 
Evento]],'Eventos de riesgos'!B:D,3,0)</f>
        <v>Ago</v>
      </c>
      <c r="Q165" s="60">
        <f>VLOOKUP(Tabla15[[#This Row],[N° 
Evento]],'Eventos de riesgos'!B:E,4,0)</f>
        <v>45513.577777777777</v>
      </c>
      <c r="R165" s="60">
        <f>VLOOKUP(Tabla15[[#This Row],[N° 
Evento]],'Eventos de riesgos'!B:F,5,0)</f>
        <v>45535.577777777777</v>
      </c>
      <c r="S165" s="60">
        <f>VLOOKUP(Tabla15[[#This Row],[N° 
Evento]],'Eventos de riesgos'!B:G,6,0)</f>
        <v>45513.577777777777</v>
      </c>
      <c r="T165" s="63" t="str">
        <f>VLOOKUP(Tabla15[[#This Row],[N° 
Evento]],'Eventos de riesgos'!B:H,7,0)</f>
        <v>CasoLa asociada Ingrid Frederick Obregón C.C. 1.020.723.306 registro una queja a la Cooperativa por no obtener solución oportuna acerca del endoso de una póliza sobre su préstamo, solicitada en abril de 2024:SolicitudBogotá, 09 de abril de 2024 Señores Febor Entidad Cooperativa Ciudad Referencia: Radicación Endoso Póliza Vida a mi Medida Deudor – Descontar cobros Cuota Crédito No. 1250738
Comunicado Jefe Jurídico 26 de abril 2024
Buenas tardes, Yolanda:De manera atenta solicitamos su amable apoyo con la validación de la solicitud de endoso de la póliza de vida que nos formula la empresa Telefectivos en nombre y representación de nuestra asociada Ingrid Frederick Obregon C.C. 1.020.723.306. Adjunto el documento con el que se pretende el endoso, donde constan sus condiciones de cobertura y beneficiario. Cordialmente,
Comunicado Yolanda 26 de abril 2024
Buenas tardes Sr. Andrés Camilo La póliza vida deudores presentada por la señora Ingrid Frederick cumple con la cobertura actual de la póliza Vida Deudores La Equidad-Febor: Amparo de vida - Muerte por cualquier causa hasta el saldo insoluto de la deuda Incapacidad total y permanente, por incapacidad laboral superior al 50% Cordial saludo, YOLANDA BUITRAGO Coordinadora de cuenta Comunicado Jefe Jurídico 26 de abril 2024
Buenas tardes, Nata:De manera atenta, solicito el procesamiento del endoso de la póliza vida deudores de la asociada Ingrid Frederick Obregón C.C. 1.020.723.306, de acuerdo con las condiciones del documento adjunto y el Vo.Bo. de Yolanda que consta en la trazabilidad. Quedo atento a tus inquietudes. Cordialmente,
Comunicado de Febor a Tanefectivos 15 de mayo 2024Aceptación del endoso a Axa ColpatriaComunicado Jefe Jurídico 9 de agosto 2024
Buenos días, estimado equipo de operaciones:
De manera atenta, solicito su apoyo para poder materializar el endoso de la póliza de vida deudores de la asociada Ingrid Frederick Obregón, quien desde abril del 2024, contrató la cobertura con AXA Colpatria tal como consta en el documento adjunto.
Igualmente, desde mayo se le notificó a la asociada y al intermediario que Febor Entidad Cooperativa aceptaba el endoso de la póliza en cumplimiento del numeral 2 del Artículo 100 de Estatuto Orgánico del Sistema Financiero (EOSF).
No obstante, a la fecha, aun no se ha completado en el sistema el endoso de la mentada póliza para el crédito No. 1250738, a pesar de que cumple los condicionamientos legales para su procedencia, circunstancia que nos pone en una presunta situación de incumplimiento y nos expone a las multas de las que trata el Artículo 2.363.2.5.5 y siguientes del Decreto 1084 del 2021.
Adjunto remito el correo donde se notificó al área operativa del endoso ya que contábamos con el Vo.Bo. previo de Yolanda. En consecuencia, todo dinero que se le haya descontado doblemente a la asociada por este concepto desde la fecha de su notificación debe ser restituido de inmediato y en adelante trasladar los dineros al beneficario del endoso.
Quedo atento a cualquier duda y/o inquietud sobre el particular.
Cordialmente,
Acciones
Responder la PQR en los tiempos establecidos. Área de Operaciones y área jurídicaTramitar el endoso de la póliza con prioridad. Área de Operaciones</v>
      </c>
      <c r="U165" s="61">
        <f>VLOOKUP(Tabla15[[#This Row],[N° 
Evento]],'Eventos de riesgos'!B:I,8,0)</f>
        <v>0</v>
      </c>
      <c r="V165" s="61">
        <f>VLOOKUP(Tabla15[[#This Row],[N° 
Evento]],'Eventos de riesgos'!B:J,9,0)</f>
        <v>0</v>
      </c>
      <c r="W165" s="61">
        <f>VLOOKUP(Tabla15[[#This Row],[N° 
Evento]],'Eventos de riesgos'!B:K,10,0)</f>
        <v>0</v>
      </c>
      <c r="X165" s="59" t="str">
        <f>VLOOKUP(Tabla15[[#This Row],[N° 
Evento]],'Eventos de riesgos'!B:L,11,0)</f>
        <v>7 - Ejecución y Administración de Procesos</v>
      </c>
      <c r="Y165" s="59" t="str">
        <f>VLOOKUP(Tabla15[[#This Row],[N° 
Evento]],'Eventos de riesgos'!B:M,12,0)</f>
        <v>71 - Recepción, Ejecución y Mantenimiento de Operaciones</v>
      </c>
      <c r="Z165" s="59" t="str">
        <f>VLOOKUP(Tabla15[[#This Row],[N° 
Evento]],'Eventos de riesgos'!B:N,13,0)</f>
        <v>713 - Incumplimiento de Plazos o Responsabilidades</v>
      </c>
      <c r="AA165" s="44" t="str">
        <f>+VLOOKUP(Tabla15[[#This Row],[N° 
Evento]],'Eventos de riesgos'!B:AE,23,0)</f>
        <v>Queja de asociado por demora en trámites</v>
      </c>
      <c r="AB165" s="54" t="str">
        <f>VLOOKUP(Tabla15[[#This Row],[N° 
Evento]],'Eventos de riesgos'!B:O,14,0)</f>
        <v>Ninguna</v>
      </c>
      <c r="AC165" s="60">
        <f>VLOOKUP(Tabla15[[#This Row],[N° 
Evento]],'Eventos de riesgos'!B:P,15,0)</f>
        <v>45535.576388888891</v>
      </c>
      <c r="AD165" s="54" t="str">
        <f>VLOOKUP(Tabla15[[#This Row],[N° 
Evento]],'Eventos de riesgos'!B:Q,16,0)</f>
        <v>Crédito de consumo</v>
      </c>
      <c r="AE165" s="54" t="str">
        <f>VLOOKUP(Tabla15[[#This Row],[N° 
Evento]],'Eventos de riesgos'!B:R,17,0)</f>
        <v>Buzón Quejas y Reclamos</v>
      </c>
      <c r="AF165" s="56" t="str">
        <f>VLOOKUP(Tabla15[[#This Row],[N° 
Evento]],'Eventos de riesgos'!B:V,21,0)</f>
        <v>Aprobado</v>
      </c>
      <c r="AG165" s="59" t="str">
        <f>VLOOKUP(Tabla15[[#This Row],[N° 
Evento]],'Eventos de riesgos'!B:W,22,0)</f>
        <v>20/08/2024 13:53:43: Registrado</v>
      </c>
    </row>
    <row r="166" spans="3:33" ht="59" customHeight="1" x14ac:dyDescent="0.55000000000000004">
      <c r="C166" s="43" t="str">
        <f>+Tabla15[[#This Row],[N° 
Evento]]&amp;"-"&amp;Tabla15[[#This Row],[N° Tarea]]</f>
        <v>62-2</v>
      </c>
      <c r="D166" s="54">
        <v>62</v>
      </c>
      <c r="E166" s="54">
        <v>2</v>
      </c>
      <c r="F166" s="55" t="s">
        <v>515</v>
      </c>
      <c r="G166" s="44" t="s">
        <v>1019</v>
      </c>
      <c r="H166" s="59" t="s">
        <v>509</v>
      </c>
      <c r="I166" s="56" t="s">
        <v>511</v>
      </c>
      <c r="J166" s="57">
        <v>45513</v>
      </c>
      <c r="K166" s="57">
        <v>45535</v>
      </c>
      <c r="L166" s="47" t="str">
        <f>IF(Tabla15[[#This Row],[Fecha de Finalización]]&gt;0,"Cerrada","En Proceso")</f>
        <v>Cerrada</v>
      </c>
      <c r="M166" s="58">
        <f t="shared" si="5"/>
        <v>22</v>
      </c>
      <c r="N166" s="59" t="s">
        <v>855</v>
      </c>
      <c r="O166" s="54">
        <f>VLOOKUP(Tabla15[[#This Row],[N° 
Evento]],'Eventos de riesgos'!B:C,2,0)</f>
        <v>2024</v>
      </c>
      <c r="P166" s="54" t="str">
        <f>VLOOKUP(Tabla15[[#This Row],[N° 
Evento]],'Eventos de riesgos'!B:D,3,0)</f>
        <v>Ago</v>
      </c>
      <c r="Q166" s="60">
        <f>VLOOKUP(Tabla15[[#This Row],[N° 
Evento]],'Eventos de riesgos'!B:E,4,0)</f>
        <v>45513.577777777777</v>
      </c>
      <c r="R166" s="60">
        <f>VLOOKUP(Tabla15[[#This Row],[N° 
Evento]],'Eventos de riesgos'!B:F,5,0)</f>
        <v>45535.577777777777</v>
      </c>
      <c r="S166" s="60">
        <f>VLOOKUP(Tabla15[[#This Row],[N° 
Evento]],'Eventos de riesgos'!B:G,6,0)</f>
        <v>45513.577777777777</v>
      </c>
      <c r="T166" s="63" t="str">
        <f>VLOOKUP(Tabla15[[#This Row],[N° 
Evento]],'Eventos de riesgos'!B:H,7,0)</f>
        <v>CasoLa asociada Ingrid Frederick Obregón C.C. 1.020.723.306 registro una queja a la Cooperativa por no obtener solución oportuna acerca del endoso de una póliza sobre su préstamo, solicitada en abril de 2024:SolicitudBogotá, 09 de abril de 2024 Señores Febor Entidad Cooperativa Ciudad Referencia: Radicación Endoso Póliza Vida a mi Medida Deudor – Descontar cobros Cuota Crédito No. 1250738
Comunicado Jefe Jurídico 26 de abril 2024
Buenas tardes, Yolanda:De manera atenta solicitamos su amable apoyo con la validación de la solicitud de endoso de la póliza de vida que nos formula la empresa Telefectivos en nombre y representación de nuestra asociada Ingrid Frederick Obregon C.C. 1.020.723.306. Adjunto el documento con el que se pretende el endoso, donde constan sus condiciones de cobertura y beneficiario. Cordialmente,
Comunicado Yolanda 26 de abril 2024
Buenas tardes Sr. Andrés Camilo La póliza vida deudores presentada por la señora Ingrid Frederick cumple con la cobertura actual de la póliza Vida Deudores La Equidad-Febor: Amparo de vida - Muerte por cualquier causa hasta el saldo insoluto de la deuda Incapacidad total y permanente, por incapacidad laboral superior al 50% Cordial saludo, YOLANDA BUITRAGO Coordinadora de cuenta Comunicado Jefe Jurídico 26 de abril 2024
Buenas tardes, Nata:De manera atenta, solicito el procesamiento del endoso de la póliza vida deudores de la asociada Ingrid Frederick Obregón C.C. 1.020.723.306, de acuerdo con las condiciones del documento adjunto y el Vo.Bo. de Yolanda que consta en la trazabilidad. Quedo atento a tus inquietudes. Cordialmente,
Comunicado de Febor a Tanefectivos 15 de mayo 2024Aceptación del endoso a Axa ColpatriaComunicado Jefe Jurídico 9 de agosto 2024
Buenos días, estimado equipo de operaciones:
De manera atenta, solicito su apoyo para poder materializar el endoso de la póliza de vida deudores de la asociada Ingrid Frederick Obregón, quien desde abril del 2024, contrató la cobertura con AXA Colpatria tal como consta en el documento adjunto.
Igualmente, desde mayo se le notificó a la asociada y al intermediario que Febor Entidad Cooperativa aceptaba el endoso de la póliza en cumplimiento del numeral 2 del Artículo 100 de Estatuto Orgánico del Sistema Financiero (EOSF).
No obstante, a la fecha, aun no se ha completado en el sistema el endoso de la mentada póliza para el crédito No. 1250738, a pesar de que cumple los condicionamientos legales para su procedencia, circunstancia que nos pone en una presunta situación de incumplimiento y nos expone a las multas de las que trata el Artículo 2.363.2.5.5 y siguientes del Decreto 1084 del 2021.
Adjunto remito el correo donde se notificó al área operativa del endoso ya que contábamos con el Vo.Bo. previo de Yolanda. En consecuencia, todo dinero que se le haya descontado doblemente a la asociada por este concepto desde la fecha de su notificación debe ser restituido de inmediato y en adelante trasladar los dineros al beneficario del endoso.
Quedo atento a cualquier duda y/o inquietud sobre el particular.
Cordialmente,
Acciones
Responder la PQR en los tiempos establecidos. Área de Operaciones y área jurídicaTramitar el endoso de la póliza con prioridad. Área de Operaciones</v>
      </c>
      <c r="U166" s="61">
        <f>VLOOKUP(Tabla15[[#This Row],[N° 
Evento]],'Eventos de riesgos'!B:I,8,0)</f>
        <v>0</v>
      </c>
      <c r="V166" s="61">
        <f>VLOOKUP(Tabla15[[#This Row],[N° 
Evento]],'Eventos de riesgos'!B:J,9,0)</f>
        <v>0</v>
      </c>
      <c r="W166" s="61">
        <f>VLOOKUP(Tabla15[[#This Row],[N° 
Evento]],'Eventos de riesgos'!B:K,10,0)</f>
        <v>0</v>
      </c>
      <c r="X166" s="59" t="str">
        <f>VLOOKUP(Tabla15[[#This Row],[N° 
Evento]],'Eventos de riesgos'!B:L,11,0)</f>
        <v>7 - Ejecución y Administración de Procesos</v>
      </c>
      <c r="Y166" s="59" t="str">
        <f>VLOOKUP(Tabla15[[#This Row],[N° 
Evento]],'Eventos de riesgos'!B:M,12,0)</f>
        <v>71 - Recepción, Ejecución y Mantenimiento de Operaciones</v>
      </c>
      <c r="Z166" s="59" t="str">
        <f>VLOOKUP(Tabla15[[#This Row],[N° 
Evento]],'Eventos de riesgos'!B:N,13,0)</f>
        <v>713 - Incumplimiento de Plazos o Responsabilidades</v>
      </c>
      <c r="AA166" s="44" t="str">
        <f>+VLOOKUP(Tabla15[[#This Row],[N° 
Evento]],'Eventos de riesgos'!B:AE,23,0)</f>
        <v>Queja de asociado por demora en trámites</v>
      </c>
      <c r="AB166" s="54" t="str">
        <f>VLOOKUP(Tabla15[[#This Row],[N° 
Evento]],'Eventos de riesgos'!B:O,14,0)</f>
        <v>Ninguna</v>
      </c>
      <c r="AC166" s="60">
        <f>VLOOKUP(Tabla15[[#This Row],[N° 
Evento]],'Eventos de riesgos'!B:P,15,0)</f>
        <v>45535.576388888891</v>
      </c>
      <c r="AD166" s="54" t="str">
        <f>VLOOKUP(Tabla15[[#This Row],[N° 
Evento]],'Eventos de riesgos'!B:Q,16,0)</f>
        <v>Crédito de consumo</v>
      </c>
      <c r="AE166" s="54" t="str">
        <f>VLOOKUP(Tabla15[[#This Row],[N° 
Evento]],'Eventos de riesgos'!B:R,17,0)</f>
        <v>Buzón Quejas y Reclamos</v>
      </c>
      <c r="AF166" s="56" t="str">
        <f>VLOOKUP(Tabla15[[#This Row],[N° 
Evento]],'Eventos de riesgos'!B:V,21,0)</f>
        <v>Aprobado</v>
      </c>
      <c r="AG166" s="59" t="str">
        <f>VLOOKUP(Tabla15[[#This Row],[N° 
Evento]],'Eventos de riesgos'!B:W,22,0)</f>
        <v>20/08/2024 13:53:43: Registrado</v>
      </c>
    </row>
    <row r="167" spans="3:33" ht="59" customHeight="1" x14ac:dyDescent="0.55000000000000004">
      <c r="C167" s="43" t="str">
        <f>+Tabla15[[#This Row],[N° 
Evento]]&amp;"-"&amp;Tabla15[[#This Row],[N° Tarea]]</f>
        <v>63-1</v>
      </c>
      <c r="D167" s="54">
        <v>63</v>
      </c>
      <c r="E167" s="54">
        <v>1</v>
      </c>
      <c r="F167" s="55" t="s">
        <v>507</v>
      </c>
      <c r="G167" s="44" t="s">
        <v>1019</v>
      </c>
      <c r="H167" s="59" t="s">
        <v>744</v>
      </c>
      <c r="I167" s="56" t="s">
        <v>259</v>
      </c>
      <c r="J167" s="57">
        <v>45526</v>
      </c>
      <c r="K167" s="57">
        <v>45527</v>
      </c>
      <c r="L167" s="47" t="str">
        <f>IF(Tabla15[[#This Row],[Fecha de Finalización]]&gt;0,"Cerrada","En Proceso")</f>
        <v>Cerrada</v>
      </c>
      <c r="M167" s="58">
        <f t="shared" si="5"/>
        <v>1</v>
      </c>
      <c r="N167" s="68" t="e" vm="1">
        <v>#VALUE!</v>
      </c>
      <c r="O167" s="54">
        <f>VLOOKUP(Tabla15[[#This Row],[N° 
Evento]],'Eventos de riesgos'!B:C,2,0)</f>
        <v>2024</v>
      </c>
      <c r="P167" s="54" t="str">
        <f>VLOOKUP(Tabla15[[#This Row],[N° 
Evento]],'Eventos de riesgos'!B:D,3,0)</f>
        <v>Ago</v>
      </c>
      <c r="Q167" s="60">
        <f>VLOOKUP(Tabla15[[#This Row],[N° 
Evento]],'Eventos de riesgos'!B:E,4,0)</f>
        <v>45526.581250000003</v>
      </c>
      <c r="R167" s="60">
        <f>VLOOKUP(Tabla15[[#This Row],[N° 
Evento]],'Eventos de riesgos'!B:F,5,0)</f>
        <v>45527.581944444442</v>
      </c>
      <c r="S167" s="60">
        <f>VLOOKUP(Tabla15[[#This Row],[N° 
Evento]],'Eventos de riesgos'!B:G,6,0)</f>
        <v>45527.581944444442</v>
      </c>
      <c r="T167" s="63" t="str">
        <f>VLOOKUP(Tabla15[[#This Row],[N° 
Evento]],'Eventos de riesgos'!B:H,7,0)</f>
        <v xml:space="preserve">CasoEl 22 de agosto de 2024, el área de operaciones suspendió temporalmente el análisis de crédito tras detectar un error en el cálculo de la capacidad de pago para descuentos por nómina. Este error se originó debido a una discrepancia entre la retención en la fuente calculada por el modelo y la reportada en los desprendibles de pago de los asociados, afectando la precisión de la evaluación crediticia en cuatro casos específicos, correspondientes a empleados o pensionados.Asimismo, se identificó una deficiencia en la comunicación inmediata para resolver la situación, ya que, tras reportarse el error, no se activó un plan de contingencia. En su lugar, se optó por suspender el proceso, asumiendo que los créditos en espera podrían presentar la misma falla de los cuatro casos iniciales. Esta decisión fue tomada sin la debida consulta con la gerencia y los directores de área.CausaEl modelo utilizado para calcular la capacidad de pago estima la retención en la fuente de manera total, mientras que el desprendible de pago muestra una retención que varía según las deducciones y excepciones aplicables a cada empleado.Como resultado, la capacidad de pago calculada por el modelo no coincide con la retención real reportada, afectando la evaluación final de la capacidad de pago.
Al realizar las validaciones de aparecieron 4 casos detenidos en la etapa de análisis por esta diferencia. A continuación se ilustra el ejemplo relacionado con la diferencia:
ImpactoSuspensión de la operación de análisis de crédito por aproximadamente un día y medio. hasta detectar el origen de las diferencias encontradas y llevar a cabo el ajuste del modelo.Se detectaron 4 casos que fueron detenidos en la etapa de análisis debido a esta discrepancia.La variación en el cálculo de la retención en la fuente influye en la capacidad de pago final, lo que podría llevar a errores en la aprobación de créditos o en la evaluación de la capacidad financiera de los empleados.
AccionesDesde la gerencia se enfatiza la importancia de establecer un plan de contingencia o activar el comité de crisis en situaciones críticas, como la posible falla del modelo de cálculo de capacidad de pago. En ese escenario, resulta esencial contar con una alternativa claramente definida que permita mantener la continuidad operativa sin interrupciones. Esto asegura que, ante un eventual fallo en el modelo, la cooperativa pueda recurrir a estrategias adicionales que mitiguen el impacto, garantizando la fluidez de las operaciones y el cumplimiento de sus objetivos. (informado comité de gerencia 13-09-2024).Asimismo, se establece que el único autorizado para suspender la operación es el gerente, quien tomará esta decisión solo después de haber sido informado detalladamente sobre la situación presentada. (informado comité de gerencia 13-09-2024).Al detectar esta novedad, se revisa y ajusta el modelo de cálculo de capacidad de pago para alinear la retención en la fuente calculada con la que se reporta en los desprendibles de pago. (Director de Riesgos)Se comunica el ajuste del modelo y sus razones al área de servicio al asociado para que puedan usar este último y no tener más inconvenientes. Este comunicado se puede evidenciar como: Correo a Funcionarios: Modelo Capacidad de Pago V3 del viernes 23 de agosto 2024 11:33 amDice lo siguiente:'Estimados compañeros,Como es de su conocimiento, hemos identificado discrepancias entre el cálculo de capacidad de pago del modelo y las verificaciones realizadas con el comprobante, especialmente en lo que respecta al valor de retención en la fuente. El modelo calcula este valor neto sin considerar excepciones o deducciones. Por ello, hemos decidido adoptar el valor de retención indicado en el comprobante.En la próxima versión del modelo, se incluirá un campo para ingresar este valor de forma manual:'
Realizar una revisión mensual del modelo de cálculo de capacidad de pago para verificar la exactitud de los cálculos y asegurar que las tablas de descuentos para salud y pensión estén actualizadas conforme a la normativa vigente. Esta revisión debe incluir la auditoría de los procedimientos y fórmulas utilizados para identificar y corregir posibles errores, garantizando así la precisión en el análisis de la capacidad de pago y el cumplimiento de las regulaciones aplicables. (Director y/o Analista de Riesgos)
</v>
      </c>
      <c r="U167" s="61">
        <f>VLOOKUP(Tabla15[[#This Row],[N° 
Evento]],'Eventos de riesgos'!B:I,8,0)</f>
        <v>0</v>
      </c>
      <c r="V167" s="61">
        <f>VLOOKUP(Tabla15[[#This Row],[N° 
Evento]],'Eventos de riesgos'!B:J,9,0)</f>
        <v>0</v>
      </c>
      <c r="W167" s="61">
        <f>VLOOKUP(Tabla15[[#This Row],[N° 
Evento]],'Eventos de riesgos'!B:K,10,0)</f>
        <v>0</v>
      </c>
      <c r="X167" s="59" t="str">
        <f>VLOOKUP(Tabla15[[#This Row],[N° 
Evento]],'Eventos de riesgos'!B:L,11,0)</f>
        <v>7 - Ejecución y Administración de Procesos</v>
      </c>
      <c r="Y167" s="59" t="str">
        <f>VLOOKUP(Tabla15[[#This Row],[N° 
Evento]],'Eventos de riesgos'!B:M,12,0)</f>
        <v>71 - Recepción, Ejecución y Mantenimiento de Operaciones</v>
      </c>
      <c r="Z167" s="59" t="str">
        <f>VLOOKUP(Tabla15[[#This Row],[N° 
Evento]],'Eventos de riesgos'!B:N,13,0)</f>
        <v>714 - Ejecución Errónea de Modelos o de Sistemas</v>
      </c>
      <c r="AA167" s="44" t="str">
        <f>+VLOOKUP(Tabla15[[#This Row],[N° 
Evento]],'Eventos de riesgos'!B:AE,23,0)</f>
        <v>Suspensión de la operación de crédito</v>
      </c>
      <c r="AB167" s="54" t="str">
        <f>VLOOKUP(Tabla15[[#This Row],[N° 
Evento]],'Eventos de riesgos'!B:O,14,0)</f>
        <v>Ninguna</v>
      </c>
      <c r="AC167" s="60">
        <f>VLOOKUP(Tabla15[[#This Row],[N° 
Evento]],'Eventos de riesgos'!B:P,15,0)</f>
        <v>45535.581944444442</v>
      </c>
      <c r="AD167" s="54" t="str">
        <f>VLOOKUP(Tabla15[[#This Row],[N° 
Evento]],'Eventos de riesgos'!B:Q,16,0)</f>
        <v>Varios tipos de crédito</v>
      </c>
      <c r="AE167" s="54" t="str">
        <f>VLOOKUP(Tabla15[[#This Row],[N° 
Evento]],'Eventos de riesgos'!B:R,17,0)</f>
        <v>Ninguno</v>
      </c>
      <c r="AF167" s="56" t="str">
        <f>VLOOKUP(Tabla15[[#This Row],[N° 
Evento]],'Eventos de riesgos'!B:V,21,0)</f>
        <v>Aprobado</v>
      </c>
      <c r="AG167" s="59" t="str">
        <f>VLOOKUP(Tabla15[[#This Row],[N° 
Evento]],'Eventos de riesgos'!B:W,22,0)</f>
        <v>20/08/2024 13:59:12: Registrado
10/09/2024 16:09:58: Creado
14/09/2024 23:22:20: Actualizado
18/09/2024 08:53:39: Acrualizado</v>
      </c>
    </row>
    <row r="168" spans="3:33" ht="59" customHeight="1" x14ac:dyDescent="0.55000000000000004">
      <c r="C168" s="43" t="str">
        <f>+Tabla15[[#This Row],[N° 
Evento]]&amp;"-"&amp;Tabla15[[#This Row],[N° Tarea]]</f>
        <v>63-2</v>
      </c>
      <c r="D168" s="54">
        <v>63</v>
      </c>
      <c r="E168" s="54">
        <v>2</v>
      </c>
      <c r="F168" s="55" t="s">
        <v>508</v>
      </c>
      <c r="G168" s="44" t="s">
        <v>1019</v>
      </c>
      <c r="H168" s="59" t="s">
        <v>744</v>
      </c>
      <c r="I168" s="56" t="s">
        <v>259</v>
      </c>
      <c r="J168" s="57">
        <v>45526</v>
      </c>
      <c r="K168" s="57">
        <v>45527</v>
      </c>
      <c r="L168" s="47" t="str">
        <f>IF(Tabla15[[#This Row],[Fecha de Finalización]]&gt;0,"Cerrada","En Proceso")</f>
        <v>Cerrada</v>
      </c>
      <c r="M168" s="58">
        <f t="shared" si="5"/>
        <v>1</v>
      </c>
      <c r="N168" s="59" t="s">
        <v>856</v>
      </c>
      <c r="O168" s="54">
        <f>VLOOKUP(Tabla15[[#This Row],[N° 
Evento]],'Eventos de riesgos'!B:C,2,0)</f>
        <v>2024</v>
      </c>
      <c r="P168" s="54" t="str">
        <f>VLOOKUP(Tabla15[[#This Row],[N° 
Evento]],'Eventos de riesgos'!B:D,3,0)</f>
        <v>Ago</v>
      </c>
      <c r="Q168" s="60">
        <f>VLOOKUP(Tabla15[[#This Row],[N° 
Evento]],'Eventos de riesgos'!B:E,4,0)</f>
        <v>45526.581250000003</v>
      </c>
      <c r="R168" s="60">
        <f>VLOOKUP(Tabla15[[#This Row],[N° 
Evento]],'Eventos de riesgos'!B:F,5,0)</f>
        <v>45527.581944444442</v>
      </c>
      <c r="S168" s="60">
        <f>VLOOKUP(Tabla15[[#This Row],[N° 
Evento]],'Eventos de riesgos'!B:G,6,0)</f>
        <v>45527.581944444442</v>
      </c>
      <c r="T168" s="63" t="str">
        <f>VLOOKUP(Tabla15[[#This Row],[N° 
Evento]],'Eventos de riesgos'!B:H,7,0)</f>
        <v xml:space="preserve">CasoEl 22 de agosto de 2024, el área de operaciones suspendió temporalmente el análisis de crédito tras detectar un error en el cálculo de la capacidad de pago para descuentos por nómina. Este error se originó debido a una discrepancia entre la retención en la fuente calculada por el modelo y la reportada en los desprendibles de pago de los asociados, afectando la precisión de la evaluación crediticia en cuatro casos específicos, correspondientes a empleados o pensionados.Asimismo, se identificó una deficiencia en la comunicación inmediata para resolver la situación, ya que, tras reportarse el error, no se activó un plan de contingencia. En su lugar, se optó por suspender el proceso, asumiendo que los créditos en espera podrían presentar la misma falla de los cuatro casos iniciales. Esta decisión fue tomada sin la debida consulta con la gerencia y los directores de área.CausaEl modelo utilizado para calcular la capacidad de pago estima la retención en la fuente de manera total, mientras que el desprendible de pago muestra una retención que varía según las deducciones y excepciones aplicables a cada empleado.Como resultado, la capacidad de pago calculada por el modelo no coincide con la retención real reportada, afectando la evaluación final de la capacidad de pago.
Al realizar las validaciones de aparecieron 4 casos detenidos en la etapa de análisis por esta diferencia. A continuación se ilustra el ejemplo relacionado con la diferencia:
ImpactoSuspensión de la operación de análisis de crédito por aproximadamente un día y medio. hasta detectar el origen de las diferencias encontradas y llevar a cabo el ajuste del modelo.Se detectaron 4 casos que fueron detenidos en la etapa de análisis debido a esta discrepancia.La variación en el cálculo de la retención en la fuente influye en la capacidad de pago final, lo que podría llevar a errores en la aprobación de créditos o en la evaluación de la capacidad financiera de los empleados.
AccionesDesde la gerencia se enfatiza la importancia de establecer un plan de contingencia o activar el comité de crisis en situaciones críticas, como la posible falla del modelo de cálculo de capacidad de pago. En ese escenario, resulta esencial contar con una alternativa claramente definida que permita mantener la continuidad operativa sin interrupciones. Esto asegura que, ante un eventual fallo en el modelo, la cooperativa pueda recurrir a estrategias adicionales que mitiguen el impacto, garantizando la fluidez de las operaciones y el cumplimiento de sus objetivos. (informado comité de gerencia 13-09-2024).Asimismo, se establece que el único autorizado para suspender la operación es el gerente, quien tomará esta decisión solo después de haber sido informado detalladamente sobre la situación presentada. (informado comité de gerencia 13-09-2024).Al detectar esta novedad, se revisa y ajusta el modelo de cálculo de capacidad de pago para alinear la retención en la fuente calculada con la que se reporta en los desprendibles de pago. (Director de Riesgos)Se comunica el ajuste del modelo y sus razones al área de servicio al asociado para que puedan usar este último y no tener más inconvenientes. Este comunicado se puede evidenciar como: Correo a Funcionarios: Modelo Capacidad de Pago V3 del viernes 23 de agosto 2024 11:33 amDice lo siguiente:'Estimados compañeros,Como es de su conocimiento, hemos identificado discrepancias entre el cálculo de capacidad de pago del modelo y las verificaciones realizadas con el comprobante, especialmente en lo que respecta al valor de retención en la fuente. El modelo calcula este valor neto sin considerar excepciones o deducciones. Por ello, hemos decidido adoptar el valor de retención indicado en el comprobante.En la próxima versión del modelo, se incluirá un campo para ingresar este valor de forma manual:'
Realizar una revisión mensual del modelo de cálculo de capacidad de pago para verificar la exactitud de los cálculos y asegurar que las tablas de descuentos para salud y pensión estén actualizadas conforme a la normativa vigente. Esta revisión debe incluir la auditoría de los procedimientos y fórmulas utilizados para identificar y corregir posibles errores, garantizando así la precisión en el análisis de la capacidad de pago y el cumplimiento de las regulaciones aplicables. (Director y/o Analista de Riesgos)
</v>
      </c>
      <c r="U168" s="61">
        <f>VLOOKUP(Tabla15[[#This Row],[N° 
Evento]],'Eventos de riesgos'!B:I,8,0)</f>
        <v>0</v>
      </c>
      <c r="V168" s="61">
        <f>VLOOKUP(Tabla15[[#This Row],[N° 
Evento]],'Eventos de riesgos'!B:J,9,0)</f>
        <v>0</v>
      </c>
      <c r="W168" s="61">
        <f>VLOOKUP(Tabla15[[#This Row],[N° 
Evento]],'Eventos de riesgos'!B:K,10,0)</f>
        <v>0</v>
      </c>
      <c r="X168" s="59" t="str">
        <f>VLOOKUP(Tabla15[[#This Row],[N° 
Evento]],'Eventos de riesgos'!B:L,11,0)</f>
        <v>7 - Ejecución y Administración de Procesos</v>
      </c>
      <c r="Y168" s="59" t="str">
        <f>VLOOKUP(Tabla15[[#This Row],[N° 
Evento]],'Eventos de riesgos'!B:M,12,0)</f>
        <v>71 - Recepción, Ejecución y Mantenimiento de Operaciones</v>
      </c>
      <c r="Z168" s="59" t="str">
        <f>VLOOKUP(Tabla15[[#This Row],[N° 
Evento]],'Eventos de riesgos'!B:N,13,0)</f>
        <v>714 - Ejecución Errónea de Modelos o de Sistemas</v>
      </c>
      <c r="AA168" s="44" t="str">
        <f>+VLOOKUP(Tabla15[[#This Row],[N° 
Evento]],'Eventos de riesgos'!B:AE,23,0)</f>
        <v>Suspensión de la operación de crédito</v>
      </c>
      <c r="AB168" s="54" t="str">
        <f>VLOOKUP(Tabla15[[#This Row],[N° 
Evento]],'Eventos de riesgos'!B:O,14,0)</f>
        <v>Ninguna</v>
      </c>
      <c r="AC168" s="60">
        <f>VLOOKUP(Tabla15[[#This Row],[N° 
Evento]],'Eventos de riesgos'!B:P,15,0)</f>
        <v>45535.581944444442</v>
      </c>
      <c r="AD168" s="54" t="str">
        <f>VLOOKUP(Tabla15[[#This Row],[N° 
Evento]],'Eventos de riesgos'!B:Q,16,0)</f>
        <v>Varios tipos de crédito</v>
      </c>
      <c r="AE168" s="54" t="str">
        <f>VLOOKUP(Tabla15[[#This Row],[N° 
Evento]],'Eventos de riesgos'!B:R,17,0)</f>
        <v>Ninguno</v>
      </c>
      <c r="AF168" s="56" t="str">
        <f>VLOOKUP(Tabla15[[#This Row],[N° 
Evento]],'Eventos de riesgos'!B:V,21,0)</f>
        <v>Aprobado</v>
      </c>
      <c r="AG168" s="59" t="str">
        <f>VLOOKUP(Tabla15[[#This Row],[N° 
Evento]],'Eventos de riesgos'!B:W,22,0)</f>
        <v>20/08/2024 13:59:12: Registrado
10/09/2024 16:09:58: Creado
14/09/2024 23:22:20: Actualizado
18/09/2024 08:53:39: Acrualizado</v>
      </c>
    </row>
    <row r="169" spans="3:33" ht="59" customHeight="1" x14ac:dyDescent="0.55000000000000004">
      <c r="C169" s="43" t="str">
        <f>+Tabla15[[#This Row],[N° 
Evento]]&amp;"-"&amp;Tabla15[[#This Row],[N° Tarea]]</f>
        <v>63-3</v>
      </c>
      <c r="D169" s="54">
        <v>63</v>
      </c>
      <c r="E169" s="54">
        <v>3</v>
      </c>
      <c r="F169" s="55" t="s">
        <v>857</v>
      </c>
      <c r="G169" s="44" t="s">
        <v>1020</v>
      </c>
      <c r="H169" s="59" t="s">
        <v>744</v>
      </c>
      <c r="I169" s="56" t="s">
        <v>259</v>
      </c>
      <c r="J169" s="57">
        <v>45526</v>
      </c>
      <c r="K169" s="57">
        <v>45548</v>
      </c>
      <c r="L169" s="47" t="str">
        <f>IF(Tabla15[[#This Row],[Fecha de Finalización]]&gt;0,"Cerrada","En Proceso")</f>
        <v>Cerrada</v>
      </c>
      <c r="M169" s="58">
        <f t="shared" si="5"/>
        <v>22</v>
      </c>
      <c r="N169" s="59" t="s">
        <v>565</v>
      </c>
      <c r="O169" s="54">
        <f>VLOOKUP(Tabla15[[#This Row],[N° 
Evento]],'Eventos de riesgos'!B:C,2,0)</f>
        <v>2024</v>
      </c>
      <c r="P169" s="54" t="str">
        <f>VLOOKUP(Tabla15[[#This Row],[N° 
Evento]],'Eventos de riesgos'!B:D,3,0)</f>
        <v>Ago</v>
      </c>
      <c r="Q169" s="60">
        <f>VLOOKUP(Tabla15[[#This Row],[N° 
Evento]],'Eventos de riesgos'!B:E,4,0)</f>
        <v>45526.581250000003</v>
      </c>
      <c r="R169" s="60">
        <f>VLOOKUP(Tabla15[[#This Row],[N° 
Evento]],'Eventos de riesgos'!B:F,5,0)</f>
        <v>45527.581944444442</v>
      </c>
      <c r="S169" s="60">
        <f>VLOOKUP(Tabla15[[#This Row],[N° 
Evento]],'Eventos de riesgos'!B:G,6,0)</f>
        <v>45527.581944444442</v>
      </c>
      <c r="T169" s="63" t="str">
        <f>VLOOKUP(Tabla15[[#This Row],[N° 
Evento]],'Eventos de riesgos'!B:H,7,0)</f>
        <v xml:space="preserve">CasoEl 22 de agosto de 2024, el área de operaciones suspendió temporalmente el análisis de crédito tras detectar un error en el cálculo de la capacidad de pago para descuentos por nómina. Este error se originó debido a una discrepancia entre la retención en la fuente calculada por el modelo y la reportada en los desprendibles de pago de los asociados, afectando la precisión de la evaluación crediticia en cuatro casos específicos, correspondientes a empleados o pensionados.Asimismo, se identificó una deficiencia en la comunicación inmediata para resolver la situación, ya que, tras reportarse el error, no se activó un plan de contingencia. En su lugar, se optó por suspender el proceso, asumiendo que los créditos en espera podrían presentar la misma falla de los cuatro casos iniciales. Esta decisión fue tomada sin la debida consulta con la gerencia y los directores de área.CausaEl modelo utilizado para calcular la capacidad de pago estima la retención en la fuente de manera total, mientras que el desprendible de pago muestra una retención que varía según las deducciones y excepciones aplicables a cada empleado.Como resultado, la capacidad de pago calculada por el modelo no coincide con la retención real reportada, afectando la evaluación final de la capacidad de pago.
Al realizar las validaciones de aparecieron 4 casos detenidos en la etapa de análisis por esta diferencia. A continuación se ilustra el ejemplo relacionado con la diferencia:
ImpactoSuspensión de la operación de análisis de crédito por aproximadamente un día y medio. hasta detectar el origen de las diferencias encontradas y llevar a cabo el ajuste del modelo.Se detectaron 4 casos que fueron detenidos en la etapa de análisis debido a esta discrepancia.La variación en el cálculo de la retención en la fuente influye en la capacidad de pago final, lo que podría llevar a errores en la aprobación de créditos o en la evaluación de la capacidad financiera de los empleados.
AccionesDesde la gerencia se enfatiza la importancia de establecer un plan de contingencia o activar el comité de crisis en situaciones críticas, como la posible falla del modelo de cálculo de capacidad de pago. En ese escenario, resulta esencial contar con una alternativa claramente definida que permita mantener la continuidad operativa sin interrupciones. Esto asegura que, ante un eventual fallo en el modelo, la cooperativa pueda recurrir a estrategias adicionales que mitiguen el impacto, garantizando la fluidez de las operaciones y el cumplimiento de sus objetivos. (informado comité de gerencia 13-09-2024).Asimismo, se establece que el único autorizado para suspender la operación es el gerente, quien tomará esta decisión solo después de haber sido informado detalladamente sobre la situación presentada. (informado comité de gerencia 13-09-2024).Al detectar esta novedad, se revisa y ajusta el modelo de cálculo de capacidad de pago para alinear la retención en la fuente calculada con la que se reporta en los desprendibles de pago. (Director de Riesgos)Se comunica el ajuste del modelo y sus razones al área de servicio al asociado para que puedan usar este último y no tener más inconvenientes. Este comunicado se puede evidenciar como: Correo a Funcionarios: Modelo Capacidad de Pago V3 del viernes 23 de agosto 2024 11:33 amDice lo siguiente:'Estimados compañeros,Como es de su conocimiento, hemos identificado discrepancias entre el cálculo de capacidad de pago del modelo y las verificaciones realizadas con el comprobante, especialmente en lo que respecta al valor de retención en la fuente. El modelo calcula este valor neto sin considerar excepciones o deducciones. Por ello, hemos decidido adoptar el valor de retención indicado en el comprobante.En la próxima versión del modelo, se incluirá un campo para ingresar este valor de forma manual:'
Realizar una revisión mensual del modelo de cálculo de capacidad de pago para verificar la exactitud de los cálculos y asegurar que las tablas de descuentos para salud y pensión estén actualizadas conforme a la normativa vigente. Esta revisión debe incluir la auditoría de los procedimientos y fórmulas utilizados para identificar y corregir posibles errores, garantizando así la precisión en el análisis de la capacidad de pago y el cumplimiento de las regulaciones aplicables. (Director y/o Analista de Riesgos)
</v>
      </c>
      <c r="U169" s="61">
        <f>VLOOKUP(Tabla15[[#This Row],[N° 
Evento]],'Eventos de riesgos'!B:I,8,0)</f>
        <v>0</v>
      </c>
      <c r="V169" s="61">
        <f>VLOOKUP(Tabla15[[#This Row],[N° 
Evento]],'Eventos de riesgos'!B:J,9,0)</f>
        <v>0</v>
      </c>
      <c r="W169" s="61">
        <f>VLOOKUP(Tabla15[[#This Row],[N° 
Evento]],'Eventos de riesgos'!B:K,10,0)</f>
        <v>0</v>
      </c>
      <c r="X169" s="59" t="str">
        <f>VLOOKUP(Tabla15[[#This Row],[N° 
Evento]],'Eventos de riesgos'!B:L,11,0)</f>
        <v>7 - Ejecución y Administración de Procesos</v>
      </c>
      <c r="Y169" s="59" t="str">
        <f>VLOOKUP(Tabla15[[#This Row],[N° 
Evento]],'Eventos de riesgos'!B:M,12,0)</f>
        <v>71 - Recepción, Ejecución y Mantenimiento de Operaciones</v>
      </c>
      <c r="Z169" s="59" t="str">
        <f>VLOOKUP(Tabla15[[#This Row],[N° 
Evento]],'Eventos de riesgos'!B:N,13,0)</f>
        <v>714 - Ejecución Errónea de Modelos o de Sistemas</v>
      </c>
      <c r="AA169" s="44" t="str">
        <f>+VLOOKUP(Tabla15[[#This Row],[N° 
Evento]],'Eventos de riesgos'!B:AE,23,0)</f>
        <v>Suspensión de la operación de crédito</v>
      </c>
      <c r="AB169" s="54" t="str">
        <f>VLOOKUP(Tabla15[[#This Row],[N° 
Evento]],'Eventos de riesgos'!B:O,14,0)</f>
        <v>Ninguna</v>
      </c>
      <c r="AC169" s="60">
        <f>VLOOKUP(Tabla15[[#This Row],[N° 
Evento]],'Eventos de riesgos'!B:P,15,0)</f>
        <v>45535.581944444442</v>
      </c>
      <c r="AD169" s="54" t="str">
        <f>VLOOKUP(Tabla15[[#This Row],[N° 
Evento]],'Eventos de riesgos'!B:Q,16,0)</f>
        <v>Varios tipos de crédito</v>
      </c>
      <c r="AE169" s="54" t="str">
        <f>VLOOKUP(Tabla15[[#This Row],[N° 
Evento]],'Eventos de riesgos'!B:R,17,0)</f>
        <v>Ninguno</v>
      </c>
      <c r="AF169" s="56" t="str">
        <f>VLOOKUP(Tabla15[[#This Row],[N° 
Evento]],'Eventos de riesgos'!B:V,21,0)</f>
        <v>Aprobado</v>
      </c>
      <c r="AG169" s="59" t="str">
        <f>VLOOKUP(Tabla15[[#This Row],[N° 
Evento]],'Eventos de riesgos'!B:W,22,0)</f>
        <v>20/08/2024 13:59:12: Registrado
10/09/2024 16:09:58: Creado
14/09/2024 23:22:20: Actualizado
18/09/2024 08:53:39: Acrualizado</v>
      </c>
    </row>
    <row r="170" spans="3:33" ht="59" customHeight="1" x14ac:dyDescent="0.55000000000000004">
      <c r="C170" s="54" t="str">
        <f>+Tabla15[[#This Row],[N° 
Evento]]&amp;"-"&amp;Tabla15[[#This Row],[N° Tarea]]</f>
        <v>64-1</v>
      </c>
      <c r="D170" s="54">
        <v>64</v>
      </c>
      <c r="E170" s="54">
        <v>1</v>
      </c>
      <c r="F170" s="55" t="s">
        <v>529</v>
      </c>
      <c r="G170" s="44" t="s">
        <v>1019</v>
      </c>
      <c r="H170" s="59" t="s">
        <v>755</v>
      </c>
      <c r="I170" s="59" t="s">
        <v>530</v>
      </c>
      <c r="J170" s="57">
        <v>45516</v>
      </c>
      <c r="K170" s="57">
        <v>45534</v>
      </c>
      <c r="L170" s="47" t="str">
        <f>IF(Tabla15[[#This Row],[Fecha de Finalización]]&gt;0,"Cerrada","En Proceso")</f>
        <v>Cerrada</v>
      </c>
      <c r="M170" s="58">
        <f t="shared" si="5"/>
        <v>18</v>
      </c>
      <c r="N170" s="59" t="s">
        <v>858</v>
      </c>
      <c r="O170" s="54">
        <f>VLOOKUP(Tabla15[[#This Row],[N° 
Evento]],'Eventos de riesgos'!B:C,2,0)</f>
        <v>2024</v>
      </c>
      <c r="P170" s="54" t="str">
        <f>VLOOKUP(Tabla15[[#This Row],[N° 
Evento]],'Eventos de riesgos'!B:D,3,0)</f>
        <v>Sep</v>
      </c>
      <c r="Q170" s="60">
        <f>VLOOKUP(Tabla15[[#This Row],[N° 
Evento]],'Eventos de riesgos'!B:E,4,0)</f>
        <v>45516.40902777778</v>
      </c>
      <c r="R170" s="60">
        <f>VLOOKUP(Tabla15[[#This Row],[N° 
Evento]],'Eventos de riesgos'!B:F,5,0)</f>
        <v>45516.409722222219</v>
      </c>
      <c r="S170" s="60">
        <f>VLOOKUP(Tabla15[[#This Row],[N° 
Evento]],'Eventos de riesgos'!B:G,6,0)</f>
        <v>45518.409722222219</v>
      </c>
      <c r="T170" s="63" t="str">
        <f>VLOOKUP(Tabla15[[#This Row],[N° 
Evento]],'Eventos de riesgos'!B:H,7,0)</f>
        <v xml:space="preserve">CasoEl 12 de agosto de 2024 se detectó una falla en el proceso de renovación automática de los Certificados de Depósito a Término (CDAT), lo que generó un reproceso en el pago de intereses del mes y afectó a 72 CDAT con vencimiento entre el 1 y el 11 de agosto. Estos títulos no fueron renovados automáticamente, por lo que fue necesario realizar el proceso de renovación manual el 12 de agosto. Aunque entre el 12 y el 13 de agosto no hubo vencimientos adicionales, y los títulos con vencimiento el 14 de agosto se renovaron correctamente, los 72 títulos afectados quedaron registrados con fecha de renovación del 14 de agosto, en lugar de la fecha originalmente pactada.Por lo anterior se formalizó la incidencia 64338 Solicitud Johan Cruz - Analista de OperacionesPosteriormente, se reportó la incidencia 64760 respecto de CDATs sin liquidación de intereses en la fecha correspondiente, este caso asociado al anterior, cuando se modificó la fecha de vencimiento del título. De esta novedad, se presentó una queja de una asociada: Correo Dirección SASBuenas tardes;Teniendo en cuenta que el pago de los intereses que esta haciendo el sistema quedo errado (esta pagando 30 días y no 44 como corresponde) agradezco si es posible podamos pagar la diferencia : $104.402 La Sra. Piedad desde hace días ha manifestado su preocupación y desconfianza por lo que ocurre con sus CDATS.Muchas gracias
CausaLa falla se atribuye a la desactivación del proceso automático de renovación en el sistema, sin registro claro de cuándo ni por qué se desmarcó la opción de renovación automática del producto CDAT.
ImpactoLa no renovación automática de los 72 CDAT en las fechas pactadas provocó un desajuste tanto en los registros de renovación como en las fechas de vencimiento acordadas. Esto impactó negativamente la percepción de los asociados sobre la gestión de sus inversiones. Además, el reproceso manual de estas fallas no sólo disminuye la productividad, sino que también incrementa el riesgo de imprecisiones en la administración de los productos financieros.
AccionesAuditoría del sistema de renovación automática: Solicitar una auditoría detallada para determinar en qué momento se desmarcó el TAP de renovación automática del producto CDAT, identificar fallas en la trazabilidad del sistema y evitar futuras desactivaciones sin registro adecuado. La respuesta del proveedor fue que la auditoria deja evidenciar la marca del último usuario que operó pero no específicamente de quien levantó el Tap de renovación.(Analista de operaciones - Johan Cruz y Director de TI -Fabian Jordán)Corrección manual de renovaciones de CDAT: una vez se evidenció el error, se procedió a realizar las renovaciones de forma manual en el sistema. (Analista de operaciones - Johan Cruz)Corrección de la fecha de renovación: El sistema no permite realizar el cambio de fecha de la renovación, sin embargo se determinó que si el asociado desea retirar su CDAT en la fecha inicialmente pactada, lo podrá hacer con el reconocimiento normal de sus intereses.Pago de interesesPara el caso de la asociada relacionada en la queja, se le reconoció la totalidad de los intereses, en compensación de la falla presentada.A los demás asociados también se les realizó el pago de los intereses:CEDULA -NOMBRE -CDAT- DESTINO DE LOS INTERESES32624900 BEATRIZ CECILIA TEJADA DE CARDONA 21183 Voluntario80412765 JOSE FERNANDO GUTIERREZ HERNANDEZ 21857 Cdat36177961 ROCIO VILLEGAS TRUJILLO 21859 Cdat9073894 FERNANDO VELANDIA 17188 Voluntario41778348 NUBIA ESPERANZA TOVAR AGUILAR 20559 Cdat9511557 OSCAR FABIO ANGARITA OJEDA 22566 Voluntario91243120 JUAN JAIMES MANTILLA 22568 Cdat38235694 LAURA LUCIA TORRES PEREZ 20392 Cdat1010218901 LAURA LILIANA MURCIA MONTENEGRO 22574 Voluntario35407117 MARIA INES ALFONSO PRADA 22575 Cdat4325195 FABIO OLARTE ECHEVERRI 12430 Cdat1032389124 ANDRES JULIAN HURTADO PEREZ 18673 CdatAcción preventiva. Designar un funcionario que monitoree los vencimientos diarios de los CDATs y su respectiva verificación del estado de renovación.
</v>
      </c>
      <c r="U170" s="61">
        <f>VLOOKUP(Tabla15[[#This Row],[N° 
Evento]],'Eventos de riesgos'!B:I,8,0)</f>
        <v>104402</v>
      </c>
      <c r="V170" s="61">
        <f>VLOOKUP(Tabla15[[#This Row],[N° 
Evento]],'Eventos de riesgos'!B:J,9,0)</f>
        <v>0</v>
      </c>
      <c r="W170" s="61">
        <f>VLOOKUP(Tabla15[[#This Row],[N° 
Evento]],'Eventos de riesgos'!B:K,10,0)</f>
        <v>0</v>
      </c>
      <c r="X170" s="59" t="str">
        <f>VLOOKUP(Tabla15[[#This Row],[N° 
Evento]],'Eventos de riesgos'!B:L,11,0)</f>
        <v>7 - Ejecución y Administración de Procesos</v>
      </c>
      <c r="Y170" s="59" t="str">
        <f>VLOOKUP(Tabla15[[#This Row],[N° 
Evento]],'Eventos de riesgos'!B:M,12,0)</f>
        <v>71 - Recepción, Ejecución y Mantenimiento de Operaciones</v>
      </c>
      <c r="Z170" s="59" t="str">
        <f>VLOOKUP(Tabla15[[#This Row],[N° 
Evento]],'Eventos de riesgos'!B:N,13,0)</f>
        <v>714 - Ejecución Errónea de Modelos o de Sistemas</v>
      </c>
      <c r="AA170" s="44" t="str">
        <f>+VLOOKUP(Tabla15[[#This Row],[N° 
Evento]],'Eventos de riesgos'!B:AE,23,0)</f>
        <v>Falla en renovación automática de CDATs</v>
      </c>
      <c r="AB170" s="54" t="str">
        <f>VLOOKUP(Tabla15[[#This Row],[N° 
Evento]],'Eventos de riesgos'!B:O,14,0)</f>
        <v>Ninguna</v>
      </c>
      <c r="AC170" s="60">
        <f>VLOOKUP(Tabla15[[#This Row],[N° 
Evento]],'Eventos de riesgos'!B:P,15,0)</f>
        <v>45535.55</v>
      </c>
      <c r="AD170" s="54" t="str">
        <f>VLOOKUP(Tabla15[[#This Row],[N° 
Evento]],'Eventos de riesgos'!B:Q,16,0)</f>
        <v>CDAT</v>
      </c>
      <c r="AE170" s="54" t="str">
        <f>VLOOKUP(Tabla15[[#This Row],[N° 
Evento]],'Eventos de riesgos'!B:R,17,0)</f>
        <v>Ninguno</v>
      </c>
      <c r="AF170" s="56" t="str">
        <f>VLOOKUP(Tabla15[[#This Row],[N° 
Evento]],'Eventos de riesgos'!B:V,21,0)</f>
        <v>Aprobado</v>
      </c>
      <c r="AG170" s="59" t="str">
        <f>VLOOKUP(Tabla15[[#This Row],[N° 
Evento]],'Eventos de riesgos'!B:W,22,0)</f>
        <v>18/09/2024 10:02:45: Creación
17/10/2024 12:34:31: .
17/10/2024 16:58:51: Actualizado
18/10/2024 13:14:29: Actualizado</v>
      </c>
    </row>
    <row r="171" spans="3:33" ht="59" customHeight="1" x14ac:dyDescent="0.55000000000000004">
      <c r="C171" s="54" t="str">
        <f>+Tabla15[[#This Row],[N° 
Evento]]&amp;"-"&amp;Tabla15[[#This Row],[N° Tarea]]</f>
        <v>64-2</v>
      </c>
      <c r="D171" s="54">
        <v>64</v>
      </c>
      <c r="E171" s="54">
        <v>2</v>
      </c>
      <c r="F171" s="55" t="s">
        <v>540</v>
      </c>
      <c r="G171" s="44" t="s">
        <v>1019</v>
      </c>
      <c r="H171" s="59" t="s">
        <v>509</v>
      </c>
      <c r="I171" s="56" t="s">
        <v>511</v>
      </c>
      <c r="J171" s="57">
        <v>45516</v>
      </c>
      <c r="K171" s="57">
        <v>45516</v>
      </c>
      <c r="L171" s="47" t="str">
        <f>IF(Tabla15[[#This Row],[Fecha de Finalización]]&gt;0,"Cerrada","En Proceso")</f>
        <v>Cerrada</v>
      </c>
      <c r="M171" s="58">
        <f t="shared" si="5"/>
        <v>0</v>
      </c>
      <c r="N171" s="59" t="s">
        <v>541</v>
      </c>
      <c r="O171" s="54">
        <f>VLOOKUP(Tabla15[[#This Row],[N° 
Evento]],'Eventos de riesgos'!B:C,2,0)</f>
        <v>2024</v>
      </c>
      <c r="P171" s="54" t="str">
        <f>VLOOKUP(Tabla15[[#This Row],[N° 
Evento]],'Eventos de riesgos'!B:D,3,0)</f>
        <v>Sep</v>
      </c>
      <c r="Q171" s="60">
        <f>VLOOKUP(Tabla15[[#This Row],[N° 
Evento]],'Eventos de riesgos'!B:E,4,0)</f>
        <v>45516.40902777778</v>
      </c>
      <c r="R171" s="60">
        <f>VLOOKUP(Tabla15[[#This Row],[N° 
Evento]],'Eventos de riesgos'!B:F,5,0)</f>
        <v>45516.409722222219</v>
      </c>
      <c r="S171" s="60">
        <f>VLOOKUP(Tabla15[[#This Row],[N° 
Evento]],'Eventos de riesgos'!B:G,6,0)</f>
        <v>45518.409722222219</v>
      </c>
      <c r="T171" s="63" t="str">
        <f>VLOOKUP(Tabla15[[#This Row],[N° 
Evento]],'Eventos de riesgos'!B:H,7,0)</f>
        <v xml:space="preserve">CasoEl 12 de agosto de 2024 se detectó una falla en el proceso de renovación automática de los Certificados de Depósito a Término (CDAT), lo que generó un reproceso en el pago de intereses del mes y afectó a 72 CDAT con vencimiento entre el 1 y el 11 de agosto. Estos títulos no fueron renovados automáticamente, por lo que fue necesario realizar el proceso de renovación manual el 12 de agosto. Aunque entre el 12 y el 13 de agosto no hubo vencimientos adicionales, y los títulos con vencimiento el 14 de agosto se renovaron correctamente, los 72 títulos afectados quedaron registrados con fecha de renovación del 14 de agosto, en lugar de la fecha originalmente pactada.Por lo anterior se formalizó la incidencia 64338 Solicitud Johan Cruz - Analista de OperacionesPosteriormente, se reportó la incidencia 64760 respecto de CDATs sin liquidación de intereses en la fecha correspondiente, este caso asociado al anterior, cuando se modificó la fecha de vencimiento del título. De esta novedad, se presentó una queja de una asociada: Correo Dirección SASBuenas tardes;Teniendo en cuenta que el pago de los intereses que esta haciendo el sistema quedo errado (esta pagando 30 días y no 44 como corresponde) agradezco si es posible podamos pagar la diferencia : $104.402 La Sra. Piedad desde hace días ha manifestado su preocupación y desconfianza por lo que ocurre con sus CDATS.Muchas gracias
CausaLa falla se atribuye a la desactivación del proceso automático de renovación en el sistema, sin registro claro de cuándo ni por qué se desmarcó la opción de renovación automática del producto CDAT.
ImpactoLa no renovación automática de los 72 CDAT en las fechas pactadas provocó un desajuste tanto en los registros de renovación como en las fechas de vencimiento acordadas. Esto impactó negativamente la percepción de los asociados sobre la gestión de sus inversiones. Además, el reproceso manual de estas fallas no sólo disminuye la productividad, sino que también incrementa el riesgo de imprecisiones en la administración de los productos financieros.
AccionesAuditoría del sistema de renovación automática: Solicitar una auditoría detallada para determinar en qué momento se desmarcó el TAP de renovación automática del producto CDAT, identificar fallas en la trazabilidad del sistema y evitar futuras desactivaciones sin registro adecuado. La respuesta del proveedor fue que la auditoria deja evidenciar la marca del último usuario que operó pero no específicamente de quien levantó el Tap de renovación.(Analista de operaciones - Johan Cruz y Director de TI -Fabian Jordán)Corrección manual de renovaciones de CDAT: una vez se evidenció el error, se procedió a realizar las renovaciones de forma manual en el sistema. (Analista de operaciones - Johan Cruz)Corrección de la fecha de renovación: El sistema no permite realizar el cambio de fecha de la renovación, sin embargo se determinó que si el asociado desea retirar su CDAT en la fecha inicialmente pactada, lo podrá hacer con el reconocimiento normal de sus intereses.Pago de interesesPara el caso de la asociada relacionada en la queja, se le reconoció la totalidad de los intereses, en compensación de la falla presentada.A los demás asociados también se les realizó el pago de los intereses:CEDULA -NOMBRE -CDAT- DESTINO DE LOS INTERESES32624900 BEATRIZ CECILIA TEJADA DE CARDONA 21183 Voluntario80412765 JOSE FERNANDO GUTIERREZ HERNANDEZ 21857 Cdat36177961 ROCIO VILLEGAS TRUJILLO 21859 Cdat9073894 FERNANDO VELANDIA 17188 Voluntario41778348 NUBIA ESPERANZA TOVAR AGUILAR 20559 Cdat9511557 OSCAR FABIO ANGARITA OJEDA 22566 Voluntario91243120 JUAN JAIMES MANTILLA 22568 Cdat38235694 LAURA LUCIA TORRES PEREZ 20392 Cdat1010218901 LAURA LILIANA MURCIA MONTENEGRO 22574 Voluntario35407117 MARIA INES ALFONSO PRADA 22575 Cdat4325195 FABIO OLARTE ECHEVERRI 12430 Cdat1032389124 ANDRES JULIAN HURTADO PEREZ 18673 CdatAcción preventiva. Designar un funcionario que monitoree los vencimientos diarios de los CDATs y su respectiva verificación del estado de renovación.
</v>
      </c>
      <c r="U171" s="61">
        <f>VLOOKUP(Tabla15[[#This Row],[N° 
Evento]],'Eventos de riesgos'!B:I,8,0)</f>
        <v>104402</v>
      </c>
      <c r="V171" s="61">
        <f>VLOOKUP(Tabla15[[#This Row],[N° 
Evento]],'Eventos de riesgos'!B:J,9,0)</f>
        <v>0</v>
      </c>
      <c r="W171" s="61">
        <f>VLOOKUP(Tabla15[[#This Row],[N° 
Evento]],'Eventos de riesgos'!B:K,10,0)</f>
        <v>0</v>
      </c>
      <c r="X171" s="59" t="str">
        <f>VLOOKUP(Tabla15[[#This Row],[N° 
Evento]],'Eventos de riesgos'!B:L,11,0)</f>
        <v>7 - Ejecución y Administración de Procesos</v>
      </c>
      <c r="Y171" s="59" t="str">
        <f>VLOOKUP(Tabla15[[#This Row],[N° 
Evento]],'Eventos de riesgos'!B:M,12,0)</f>
        <v>71 - Recepción, Ejecución y Mantenimiento de Operaciones</v>
      </c>
      <c r="Z171" s="59" t="str">
        <f>VLOOKUP(Tabla15[[#This Row],[N° 
Evento]],'Eventos de riesgos'!B:N,13,0)</f>
        <v>714 - Ejecución Errónea de Modelos o de Sistemas</v>
      </c>
      <c r="AA171" s="44" t="str">
        <f>+VLOOKUP(Tabla15[[#This Row],[N° 
Evento]],'Eventos de riesgos'!B:AE,23,0)</f>
        <v>Falla en renovación automática de CDATs</v>
      </c>
      <c r="AB171" s="54" t="str">
        <f>VLOOKUP(Tabla15[[#This Row],[N° 
Evento]],'Eventos de riesgos'!B:O,14,0)</f>
        <v>Ninguna</v>
      </c>
      <c r="AC171" s="60">
        <f>VLOOKUP(Tabla15[[#This Row],[N° 
Evento]],'Eventos de riesgos'!B:P,15,0)</f>
        <v>45535.55</v>
      </c>
      <c r="AD171" s="54" t="str">
        <f>VLOOKUP(Tabla15[[#This Row],[N° 
Evento]],'Eventos de riesgos'!B:Q,16,0)</f>
        <v>CDAT</v>
      </c>
      <c r="AE171" s="54" t="str">
        <f>VLOOKUP(Tabla15[[#This Row],[N° 
Evento]],'Eventos de riesgos'!B:R,17,0)</f>
        <v>Ninguno</v>
      </c>
      <c r="AF171" s="56" t="str">
        <f>VLOOKUP(Tabla15[[#This Row],[N° 
Evento]],'Eventos de riesgos'!B:V,21,0)</f>
        <v>Aprobado</v>
      </c>
      <c r="AG171" s="59" t="str">
        <f>VLOOKUP(Tabla15[[#This Row],[N° 
Evento]],'Eventos de riesgos'!B:W,22,0)</f>
        <v>18/09/2024 10:02:45: Creación
17/10/2024 12:34:31: .
17/10/2024 16:58:51: Actualizado
18/10/2024 13:14:29: Actualizado</v>
      </c>
    </row>
    <row r="172" spans="3:33" ht="59" customHeight="1" x14ac:dyDescent="0.55000000000000004">
      <c r="C172" s="54" t="str">
        <f>+Tabla15[[#This Row],[N° 
Evento]]&amp;"-"&amp;Tabla15[[#This Row],[N° Tarea]]</f>
        <v>64-3</v>
      </c>
      <c r="D172" s="54">
        <v>64</v>
      </c>
      <c r="E172" s="54">
        <v>3</v>
      </c>
      <c r="F172" s="55" t="s">
        <v>539</v>
      </c>
      <c r="G172" s="44" t="s">
        <v>1019</v>
      </c>
      <c r="H172" s="59" t="s">
        <v>755</v>
      </c>
      <c r="I172" s="59" t="s">
        <v>530</v>
      </c>
      <c r="J172" s="57">
        <v>45516</v>
      </c>
      <c r="K172" s="57">
        <v>45550</v>
      </c>
      <c r="L172" s="47" t="str">
        <f>IF(Tabla15[[#This Row],[Fecha de Finalización]]&gt;0,"Cerrada","En Proceso")</f>
        <v>Cerrada</v>
      </c>
      <c r="M172" s="58">
        <f t="shared" si="5"/>
        <v>34</v>
      </c>
      <c r="N172" s="59" t="s">
        <v>537</v>
      </c>
      <c r="O172" s="54">
        <f>VLOOKUP(Tabla15[[#This Row],[N° 
Evento]],'Eventos de riesgos'!B:C,2,0)</f>
        <v>2024</v>
      </c>
      <c r="P172" s="54" t="str">
        <f>VLOOKUP(Tabla15[[#This Row],[N° 
Evento]],'Eventos de riesgos'!B:D,3,0)</f>
        <v>Sep</v>
      </c>
      <c r="Q172" s="60">
        <f>VLOOKUP(Tabla15[[#This Row],[N° 
Evento]],'Eventos de riesgos'!B:E,4,0)</f>
        <v>45516.40902777778</v>
      </c>
      <c r="R172" s="60">
        <f>VLOOKUP(Tabla15[[#This Row],[N° 
Evento]],'Eventos de riesgos'!B:F,5,0)</f>
        <v>45516.409722222219</v>
      </c>
      <c r="S172" s="60">
        <f>VLOOKUP(Tabla15[[#This Row],[N° 
Evento]],'Eventos de riesgos'!B:G,6,0)</f>
        <v>45518.409722222219</v>
      </c>
      <c r="T172" s="63" t="str">
        <f>VLOOKUP(Tabla15[[#This Row],[N° 
Evento]],'Eventos de riesgos'!B:H,7,0)</f>
        <v xml:space="preserve">CasoEl 12 de agosto de 2024 se detectó una falla en el proceso de renovación automática de los Certificados de Depósito a Término (CDAT), lo que generó un reproceso en el pago de intereses del mes y afectó a 72 CDAT con vencimiento entre el 1 y el 11 de agosto. Estos títulos no fueron renovados automáticamente, por lo que fue necesario realizar el proceso de renovación manual el 12 de agosto. Aunque entre el 12 y el 13 de agosto no hubo vencimientos adicionales, y los títulos con vencimiento el 14 de agosto se renovaron correctamente, los 72 títulos afectados quedaron registrados con fecha de renovación del 14 de agosto, en lugar de la fecha originalmente pactada.Por lo anterior se formalizó la incidencia 64338 Solicitud Johan Cruz - Analista de OperacionesPosteriormente, se reportó la incidencia 64760 respecto de CDATs sin liquidación de intereses en la fecha correspondiente, este caso asociado al anterior, cuando se modificó la fecha de vencimiento del título. De esta novedad, se presentó una queja de una asociada: Correo Dirección SASBuenas tardes;Teniendo en cuenta que el pago de los intereses que esta haciendo el sistema quedo errado (esta pagando 30 días y no 44 como corresponde) agradezco si es posible podamos pagar la diferencia : $104.402 La Sra. Piedad desde hace días ha manifestado su preocupación y desconfianza por lo que ocurre con sus CDATS.Muchas gracias
CausaLa falla se atribuye a la desactivación del proceso automático de renovación en el sistema, sin registro claro de cuándo ni por qué se desmarcó la opción de renovación automática del producto CDAT.
ImpactoLa no renovación automática de los 72 CDAT en las fechas pactadas provocó un desajuste tanto en los registros de renovación como en las fechas de vencimiento acordadas. Esto impactó negativamente la percepción de los asociados sobre la gestión de sus inversiones. Además, el reproceso manual de estas fallas no sólo disminuye la productividad, sino que también incrementa el riesgo de imprecisiones en la administración de los productos financieros.
AccionesAuditoría del sistema de renovación automática: Solicitar una auditoría detallada para determinar en qué momento se desmarcó el TAP de renovación automática del producto CDAT, identificar fallas en la trazabilidad del sistema y evitar futuras desactivaciones sin registro adecuado. La respuesta del proveedor fue que la auditoria deja evidenciar la marca del último usuario que operó pero no específicamente de quien levantó el Tap de renovación.(Analista de operaciones - Johan Cruz y Director de TI -Fabian Jordán)Corrección manual de renovaciones de CDAT: una vez se evidenció el error, se procedió a realizar las renovaciones de forma manual en el sistema. (Analista de operaciones - Johan Cruz)Corrección de la fecha de renovación: El sistema no permite realizar el cambio de fecha de la renovación, sin embargo se determinó que si el asociado desea retirar su CDAT en la fecha inicialmente pactada, lo podrá hacer con el reconocimiento normal de sus intereses.Pago de interesesPara el caso de la asociada relacionada en la queja, se le reconoció la totalidad de los intereses, en compensación de la falla presentada.A los demás asociados también se les realizó el pago de los intereses:CEDULA -NOMBRE -CDAT- DESTINO DE LOS INTERESES32624900 BEATRIZ CECILIA TEJADA DE CARDONA 21183 Voluntario80412765 JOSE FERNANDO GUTIERREZ HERNANDEZ 21857 Cdat36177961 ROCIO VILLEGAS TRUJILLO 21859 Cdat9073894 FERNANDO VELANDIA 17188 Voluntario41778348 NUBIA ESPERANZA TOVAR AGUILAR 20559 Cdat9511557 OSCAR FABIO ANGARITA OJEDA 22566 Voluntario91243120 JUAN JAIMES MANTILLA 22568 Cdat38235694 LAURA LUCIA TORRES PEREZ 20392 Cdat1010218901 LAURA LILIANA MURCIA MONTENEGRO 22574 Voluntario35407117 MARIA INES ALFONSO PRADA 22575 Cdat4325195 FABIO OLARTE ECHEVERRI 12430 Cdat1032389124 ANDRES JULIAN HURTADO PEREZ 18673 CdatAcción preventiva. Designar un funcionario que monitoree los vencimientos diarios de los CDATs y su respectiva verificación del estado de renovación.
</v>
      </c>
      <c r="U172" s="61">
        <f>VLOOKUP(Tabla15[[#This Row],[N° 
Evento]],'Eventos de riesgos'!B:I,8,0)</f>
        <v>104402</v>
      </c>
      <c r="V172" s="61">
        <f>VLOOKUP(Tabla15[[#This Row],[N° 
Evento]],'Eventos de riesgos'!B:J,9,0)</f>
        <v>0</v>
      </c>
      <c r="W172" s="61">
        <f>VLOOKUP(Tabla15[[#This Row],[N° 
Evento]],'Eventos de riesgos'!B:K,10,0)</f>
        <v>0</v>
      </c>
      <c r="X172" s="59" t="str">
        <f>VLOOKUP(Tabla15[[#This Row],[N° 
Evento]],'Eventos de riesgos'!B:L,11,0)</f>
        <v>7 - Ejecución y Administración de Procesos</v>
      </c>
      <c r="Y172" s="59" t="str">
        <f>VLOOKUP(Tabla15[[#This Row],[N° 
Evento]],'Eventos de riesgos'!B:M,12,0)</f>
        <v>71 - Recepción, Ejecución y Mantenimiento de Operaciones</v>
      </c>
      <c r="Z172" s="59" t="str">
        <f>VLOOKUP(Tabla15[[#This Row],[N° 
Evento]],'Eventos de riesgos'!B:N,13,0)</f>
        <v>714 - Ejecución Errónea de Modelos o de Sistemas</v>
      </c>
      <c r="AA172" s="44" t="str">
        <f>+VLOOKUP(Tabla15[[#This Row],[N° 
Evento]],'Eventos de riesgos'!B:AE,23,0)</f>
        <v>Falla en renovación automática de CDATs</v>
      </c>
      <c r="AB172" s="54" t="str">
        <f>VLOOKUP(Tabla15[[#This Row],[N° 
Evento]],'Eventos de riesgos'!B:O,14,0)</f>
        <v>Ninguna</v>
      </c>
      <c r="AC172" s="60">
        <f>VLOOKUP(Tabla15[[#This Row],[N° 
Evento]],'Eventos de riesgos'!B:P,15,0)</f>
        <v>45535.55</v>
      </c>
      <c r="AD172" s="54" t="str">
        <f>VLOOKUP(Tabla15[[#This Row],[N° 
Evento]],'Eventos de riesgos'!B:Q,16,0)</f>
        <v>CDAT</v>
      </c>
      <c r="AE172" s="54" t="str">
        <f>VLOOKUP(Tabla15[[#This Row],[N° 
Evento]],'Eventos de riesgos'!B:R,17,0)</f>
        <v>Ninguno</v>
      </c>
      <c r="AF172" s="56" t="str">
        <f>VLOOKUP(Tabla15[[#This Row],[N° 
Evento]],'Eventos de riesgos'!B:V,21,0)</f>
        <v>Aprobado</v>
      </c>
      <c r="AG172" s="59" t="str">
        <f>VLOOKUP(Tabla15[[#This Row],[N° 
Evento]],'Eventos de riesgos'!B:W,22,0)</f>
        <v>18/09/2024 10:02:45: Creación
17/10/2024 12:34:31: .
17/10/2024 16:58:51: Actualizado
18/10/2024 13:14:29: Actualizado</v>
      </c>
    </row>
    <row r="173" spans="3:33" ht="59" customHeight="1" x14ac:dyDescent="0.55000000000000004">
      <c r="C173" s="54" t="str">
        <f>+Tabla15[[#This Row],[N° 
Evento]]&amp;"-"&amp;Tabla15[[#This Row],[N° Tarea]]</f>
        <v>64-4</v>
      </c>
      <c r="D173" s="54">
        <v>64</v>
      </c>
      <c r="E173" s="54">
        <v>4</v>
      </c>
      <c r="F173" s="55" t="s">
        <v>550</v>
      </c>
      <c r="G173" s="44" t="s">
        <v>1019</v>
      </c>
      <c r="H173" s="59" t="s">
        <v>509</v>
      </c>
      <c r="I173" s="56" t="s">
        <v>511</v>
      </c>
      <c r="J173" s="57">
        <v>45516</v>
      </c>
      <c r="K173" s="57">
        <v>45550</v>
      </c>
      <c r="L173" s="47" t="str">
        <f>IF(Tabla15[[#This Row],[Fecha de Finalización]]&gt;0,"Cerrada","En Proceso")</f>
        <v>Cerrada</v>
      </c>
      <c r="M173" s="58">
        <f t="shared" si="5"/>
        <v>34</v>
      </c>
      <c r="N173" s="59" t="s">
        <v>538</v>
      </c>
      <c r="O173" s="54">
        <f>VLOOKUP(Tabla15[[#This Row],[N° 
Evento]],'Eventos de riesgos'!B:C,2,0)</f>
        <v>2024</v>
      </c>
      <c r="P173" s="54" t="str">
        <f>VLOOKUP(Tabla15[[#This Row],[N° 
Evento]],'Eventos de riesgos'!B:D,3,0)</f>
        <v>Sep</v>
      </c>
      <c r="Q173" s="60">
        <f>VLOOKUP(Tabla15[[#This Row],[N° 
Evento]],'Eventos de riesgos'!B:E,4,0)</f>
        <v>45516.40902777778</v>
      </c>
      <c r="R173" s="60">
        <f>VLOOKUP(Tabla15[[#This Row],[N° 
Evento]],'Eventos de riesgos'!B:F,5,0)</f>
        <v>45516.409722222219</v>
      </c>
      <c r="S173" s="60">
        <f>VLOOKUP(Tabla15[[#This Row],[N° 
Evento]],'Eventos de riesgos'!B:G,6,0)</f>
        <v>45518.409722222219</v>
      </c>
      <c r="T173" s="63" t="str">
        <f>VLOOKUP(Tabla15[[#This Row],[N° 
Evento]],'Eventos de riesgos'!B:H,7,0)</f>
        <v xml:space="preserve">CasoEl 12 de agosto de 2024 se detectó una falla en el proceso de renovación automática de los Certificados de Depósito a Término (CDAT), lo que generó un reproceso en el pago de intereses del mes y afectó a 72 CDAT con vencimiento entre el 1 y el 11 de agosto. Estos títulos no fueron renovados automáticamente, por lo que fue necesario realizar el proceso de renovación manual el 12 de agosto. Aunque entre el 12 y el 13 de agosto no hubo vencimientos adicionales, y los títulos con vencimiento el 14 de agosto se renovaron correctamente, los 72 títulos afectados quedaron registrados con fecha de renovación del 14 de agosto, en lugar de la fecha originalmente pactada.Por lo anterior se formalizó la incidencia 64338 Solicitud Johan Cruz - Analista de OperacionesPosteriormente, se reportó la incidencia 64760 respecto de CDATs sin liquidación de intereses en la fecha correspondiente, este caso asociado al anterior, cuando se modificó la fecha de vencimiento del título. De esta novedad, se presentó una queja de una asociada: Correo Dirección SASBuenas tardes;Teniendo en cuenta que el pago de los intereses que esta haciendo el sistema quedo errado (esta pagando 30 días y no 44 como corresponde) agradezco si es posible podamos pagar la diferencia : $104.402 La Sra. Piedad desde hace días ha manifestado su preocupación y desconfianza por lo que ocurre con sus CDATS.Muchas gracias
CausaLa falla se atribuye a la desactivación del proceso automático de renovación en el sistema, sin registro claro de cuándo ni por qué se desmarcó la opción de renovación automática del producto CDAT.
ImpactoLa no renovación automática de los 72 CDAT en las fechas pactadas provocó un desajuste tanto en los registros de renovación como en las fechas de vencimiento acordadas. Esto impactó negativamente la percepción de los asociados sobre la gestión de sus inversiones. Además, el reproceso manual de estas fallas no sólo disminuye la productividad, sino que también incrementa el riesgo de imprecisiones en la administración de los productos financieros.
AccionesAuditoría del sistema de renovación automática: Solicitar una auditoría detallada para determinar en qué momento se desmarcó el TAP de renovación automática del producto CDAT, identificar fallas en la trazabilidad del sistema y evitar futuras desactivaciones sin registro adecuado. La respuesta del proveedor fue que la auditoria deja evidenciar la marca del último usuario que operó pero no específicamente de quien levantó el Tap de renovación.(Analista de operaciones - Johan Cruz y Director de TI -Fabian Jordán)Corrección manual de renovaciones de CDAT: una vez se evidenció el error, se procedió a realizar las renovaciones de forma manual en el sistema. (Analista de operaciones - Johan Cruz)Corrección de la fecha de renovación: El sistema no permite realizar el cambio de fecha de la renovación, sin embargo se determinó que si el asociado desea retirar su CDAT en la fecha inicialmente pactada, lo podrá hacer con el reconocimiento normal de sus intereses.Pago de interesesPara el caso de la asociada relacionada en la queja, se le reconoció la totalidad de los intereses, en compensación de la falla presentada.A los demás asociados también se les realizó el pago de los intereses:CEDULA -NOMBRE -CDAT- DESTINO DE LOS INTERESES32624900 BEATRIZ CECILIA TEJADA DE CARDONA 21183 Voluntario80412765 JOSE FERNANDO GUTIERREZ HERNANDEZ 21857 Cdat36177961 ROCIO VILLEGAS TRUJILLO 21859 Cdat9073894 FERNANDO VELANDIA 17188 Voluntario41778348 NUBIA ESPERANZA TOVAR AGUILAR 20559 Cdat9511557 OSCAR FABIO ANGARITA OJEDA 22566 Voluntario91243120 JUAN JAIMES MANTILLA 22568 Cdat38235694 LAURA LUCIA TORRES PEREZ 20392 Cdat1010218901 LAURA LILIANA MURCIA MONTENEGRO 22574 Voluntario35407117 MARIA INES ALFONSO PRADA 22575 Cdat4325195 FABIO OLARTE ECHEVERRI 12430 Cdat1032389124 ANDRES JULIAN HURTADO PEREZ 18673 CdatAcción preventiva. Designar un funcionario que monitoree los vencimientos diarios de los CDATs y su respectiva verificación del estado de renovación.
</v>
      </c>
      <c r="U173" s="61">
        <f>VLOOKUP(Tabla15[[#This Row],[N° 
Evento]],'Eventos de riesgos'!B:I,8,0)</f>
        <v>104402</v>
      </c>
      <c r="V173" s="61">
        <f>VLOOKUP(Tabla15[[#This Row],[N° 
Evento]],'Eventos de riesgos'!B:J,9,0)</f>
        <v>0</v>
      </c>
      <c r="W173" s="61">
        <f>VLOOKUP(Tabla15[[#This Row],[N° 
Evento]],'Eventos de riesgos'!B:K,10,0)</f>
        <v>0</v>
      </c>
      <c r="X173" s="59" t="str">
        <f>VLOOKUP(Tabla15[[#This Row],[N° 
Evento]],'Eventos de riesgos'!B:L,11,0)</f>
        <v>7 - Ejecución y Administración de Procesos</v>
      </c>
      <c r="Y173" s="59" t="str">
        <f>VLOOKUP(Tabla15[[#This Row],[N° 
Evento]],'Eventos de riesgos'!B:M,12,0)</f>
        <v>71 - Recepción, Ejecución y Mantenimiento de Operaciones</v>
      </c>
      <c r="Z173" s="59" t="str">
        <f>VLOOKUP(Tabla15[[#This Row],[N° 
Evento]],'Eventos de riesgos'!B:N,13,0)</f>
        <v>714 - Ejecución Errónea de Modelos o de Sistemas</v>
      </c>
      <c r="AA173" s="44" t="str">
        <f>+VLOOKUP(Tabla15[[#This Row],[N° 
Evento]],'Eventos de riesgos'!B:AE,23,0)</f>
        <v>Falla en renovación automática de CDATs</v>
      </c>
      <c r="AB173" s="54" t="str">
        <f>VLOOKUP(Tabla15[[#This Row],[N° 
Evento]],'Eventos de riesgos'!B:O,14,0)</f>
        <v>Ninguna</v>
      </c>
      <c r="AC173" s="60">
        <f>VLOOKUP(Tabla15[[#This Row],[N° 
Evento]],'Eventos de riesgos'!B:P,15,0)</f>
        <v>45535.55</v>
      </c>
      <c r="AD173" s="54" t="str">
        <f>VLOOKUP(Tabla15[[#This Row],[N° 
Evento]],'Eventos de riesgos'!B:Q,16,0)</f>
        <v>CDAT</v>
      </c>
      <c r="AE173" s="54" t="str">
        <f>VLOOKUP(Tabla15[[#This Row],[N° 
Evento]],'Eventos de riesgos'!B:R,17,0)</f>
        <v>Ninguno</v>
      </c>
      <c r="AF173" s="56" t="str">
        <f>VLOOKUP(Tabla15[[#This Row],[N° 
Evento]],'Eventos de riesgos'!B:V,21,0)</f>
        <v>Aprobado</v>
      </c>
      <c r="AG173" s="59" t="str">
        <f>VLOOKUP(Tabla15[[#This Row],[N° 
Evento]],'Eventos de riesgos'!B:W,22,0)</f>
        <v>18/09/2024 10:02:45: Creación
17/10/2024 12:34:31: .
17/10/2024 16:58:51: Actualizado
18/10/2024 13:14:29: Actualizado</v>
      </c>
    </row>
    <row r="174" spans="3:33" ht="59" customHeight="1" x14ac:dyDescent="0.55000000000000004">
      <c r="C174" s="54" t="str">
        <f>+Tabla15[[#This Row],[N° 
Evento]]&amp;"-"&amp;Tabla15[[#This Row],[N° Tarea]]</f>
        <v>64-5</v>
      </c>
      <c r="D174" s="54">
        <v>64</v>
      </c>
      <c r="E174" s="54">
        <v>5</v>
      </c>
      <c r="F174" s="55" t="s">
        <v>549</v>
      </c>
      <c r="G174" s="44" t="s">
        <v>1019</v>
      </c>
      <c r="H174" s="44" t="s">
        <v>739</v>
      </c>
      <c r="I174" s="56" t="s">
        <v>95</v>
      </c>
      <c r="J174" s="57">
        <v>45516</v>
      </c>
      <c r="K174" s="57">
        <v>45534</v>
      </c>
      <c r="L174" s="47" t="str">
        <f>IF(Tabla15[[#This Row],[Fecha de Finalización]]&gt;0,"Cerrada","En Proceso")</f>
        <v>Cerrada</v>
      </c>
      <c r="M174" s="58">
        <f t="shared" si="5"/>
        <v>18</v>
      </c>
      <c r="N174" s="59" t="s">
        <v>859</v>
      </c>
      <c r="O174" s="54">
        <f>VLOOKUP(Tabla15[[#This Row],[N° 
Evento]],'Eventos de riesgos'!B:C,2,0)</f>
        <v>2024</v>
      </c>
      <c r="P174" s="54" t="str">
        <f>VLOOKUP(Tabla15[[#This Row],[N° 
Evento]],'Eventos de riesgos'!B:D,3,0)</f>
        <v>Sep</v>
      </c>
      <c r="Q174" s="60">
        <f>VLOOKUP(Tabla15[[#This Row],[N° 
Evento]],'Eventos de riesgos'!B:E,4,0)</f>
        <v>45516.40902777778</v>
      </c>
      <c r="R174" s="60">
        <f>VLOOKUP(Tabla15[[#This Row],[N° 
Evento]],'Eventos de riesgos'!B:F,5,0)</f>
        <v>45516.409722222219</v>
      </c>
      <c r="S174" s="60">
        <f>VLOOKUP(Tabla15[[#This Row],[N° 
Evento]],'Eventos de riesgos'!B:G,6,0)</f>
        <v>45518.409722222219</v>
      </c>
      <c r="T174" s="63" t="str">
        <f>VLOOKUP(Tabla15[[#This Row],[N° 
Evento]],'Eventos de riesgos'!B:H,7,0)</f>
        <v xml:space="preserve">CasoEl 12 de agosto de 2024 se detectó una falla en el proceso de renovación automática de los Certificados de Depósito a Término (CDAT), lo que generó un reproceso en el pago de intereses del mes y afectó a 72 CDAT con vencimiento entre el 1 y el 11 de agosto. Estos títulos no fueron renovados automáticamente, por lo que fue necesario realizar el proceso de renovación manual el 12 de agosto. Aunque entre el 12 y el 13 de agosto no hubo vencimientos adicionales, y los títulos con vencimiento el 14 de agosto se renovaron correctamente, los 72 títulos afectados quedaron registrados con fecha de renovación del 14 de agosto, en lugar de la fecha originalmente pactada.Por lo anterior se formalizó la incidencia 64338 Solicitud Johan Cruz - Analista de OperacionesPosteriormente, se reportó la incidencia 64760 respecto de CDATs sin liquidación de intereses en la fecha correspondiente, este caso asociado al anterior, cuando se modificó la fecha de vencimiento del título. De esta novedad, se presentó una queja de una asociada: Correo Dirección SASBuenas tardes;Teniendo en cuenta que el pago de los intereses que esta haciendo el sistema quedo errado (esta pagando 30 días y no 44 como corresponde) agradezco si es posible podamos pagar la diferencia : $104.402 La Sra. Piedad desde hace días ha manifestado su preocupación y desconfianza por lo que ocurre con sus CDATS.Muchas gracias
CausaLa falla se atribuye a la desactivación del proceso automático de renovación en el sistema, sin registro claro de cuándo ni por qué se desmarcó la opción de renovación automática del producto CDAT.
ImpactoLa no renovación automática de los 72 CDAT en las fechas pactadas provocó un desajuste tanto en los registros de renovación como en las fechas de vencimiento acordadas. Esto impactó negativamente la percepción de los asociados sobre la gestión de sus inversiones. Además, el reproceso manual de estas fallas no sólo disminuye la productividad, sino que también incrementa el riesgo de imprecisiones en la administración de los productos financieros.
AccionesAuditoría del sistema de renovación automática: Solicitar una auditoría detallada para determinar en qué momento se desmarcó el TAP de renovación automática del producto CDAT, identificar fallas en la trazabilidad del sistema y evitar futuras desactivaciones sin registro adecuado. La respuesta del proveedor fue que la auditoria deja evidenciar la marca del último usuario que operó pero no específicamente de quien levantó el Tap de renovación.(Analista de operaciones - Johan Cruz y Director de TI -Fabian Jordán)Corrección manual de renovaciones de CDAT: una vez se evidenció el error, se procedió a realizar las renovaciones de forma manual en el sistema. (Analista de operaciones - Johan Cruz)Corrección de la fecha de renovación: El sistema no permite realizar el cambio de fecha de la renovación, sin embargo se determinó que si el asociado desea retirar su CDAT en la fecha inicialmente pactada, lo podrá hacer con el reconocimiento normal de sus intereses.Pago de interesesPara el caso de la asociada relacionada en la queja, se le reconoció la totalidad de los intereses, en compensación de la falla presentada.A los demás asociados también se les realizó el pago de los intereses:CEDULA -NOMBRE -CDAT- DESTINO DE LOS INTERESES32624900 BEATRIZ CECILIA TEJADA DE CARDONA 21183 Voluntario80412765 JOSE FERNANDO GUTIERREZ HERNANDEZ 21857 Cdat36177961 ROCIO VILLEGAS TRUJILLO 21859 Cdat9073894 FERNANDO VELANDIA 17188 Voluntario41778348 NUBIA ESPERANZA TOVAR AGUILAR 20559 Cdat9511557 OSCAR FABIO ANGARITA OJEDA 22566 Voluntario91243120 JUAN JAIMES MANTILLA 22568 Cdat38235694 LAURA LUCIA TORRES PEREZ 20392 Cdat1010218901 LAURA LILIANA MURCIA MONTENEGRO 22574 Voluntario35407117 MARIA INES ALFONSO PRADA 22575 Cdat4325195 FABIO OLARTE ECHEVERRI 12430 Cdat1032389124 ANDRES JULIAN HURTADO PEREZ 18673 CdatAcción preventiva. Designar un funcionario que monitoree los vencimientos diarios de los CDATs y su respectiva verificación del estado de renovación.
</v>
      </c>
      <c r="U174" s="61">
        <f>VLOOKUP(Tabla15[[#This Row],[N° 
Evento]],'Eventos de riesgos'!B:I,8,0)</f>
        <v>104402</v>
      </c>
      <c r="V174" s="61">
        <f>VLOOKUP(Tabla15[[#This Row],[N° 
Evento]],'Eventos de riesgos'!B:J,9,0)</f>
        <v>0</v>
      </c>
      <c r="W174" s="61">
        <f>VLOOKUP(Tabla15[[#This Row],[N° 
Evento]],'Eventos de riesgos'!B:K,10,0)</f>
        <v>0</v>
      </c>
      <c r="X174" s="59" t="str">
        <f>VLOOKUP(Tabla15[[#This Row],[N° 
Evento]],'Eventos de riesgos'!B:L,11,0)</f>
        <v>7 - Ejecución y Administración de Procesos</v>
      </c>
      <c r="Y174" s="59" t="str">
        <f>VLOOKUP(Tabla15[[#This Row],[N° 
Evento]],'Eventos de riesgos'!B:M,12,0)</f>
        <v>71 - Recepción, Ejecución y Mantenimiento de Operaciones</v>
      </c>
      <c r="Z174" s="59" t="str">
        <f>VLOOKUP(Tabla15[[#This Row],[N° 
Evento]],'Eventos de riesgos'!B:N,13,0)</f>
        <v>714 - Ejecución Errónea de Modelos o de Sistemas</v>
      </c>
      <c r="AA174" s="44" t="str">
        <f>+VLOOKUP(Tabla15[[#This Row],[N° 
Evento]],'Eventos de riesgos'!B:AE,23,0)</f>
        <v>Falla en renovación automática de CDATs</v>
      </c>
      <c r="AB174" s="54" t="str">
        <f>VLOOKUP(Tabla15[[#This Row],[N° 
Evento]],'Eventos de riesgos'!B:O,14,0)</f>
        <v>Ninguna</v>
      </c>
      <c r="AC174" s="60">
        <f>VLOOKUP(Tabla15[[#This Row],[N° 
Evento]],'Eventos de riesgos'!B:P,15,0)</f>
        <v>45535.55</v>
      </c>
      <c r="AD174" s="54" t="str">
        <f>VLOOKUP(Tabla15[[#This Row],[N° 
Evento]],'Eventos de riesgos'!B:Q,16,0)</f>
        <v>CDAT</v>
      </c>
      <c r="AE174" s="54" t="str">
        <f>VLOOKUP(Tabla15[[#This Row],[N° 
Evento]],'Eventos de riesgos'!B:R,17,0)</f>
        <v>Ninguno</v>
      </c>
      <c r="AF174" s="56" t="str">
        <f>VLOOKUP(Tabla15[[#This Row],[N° 
Evento]],'Eventos de riesgos'!B:V,21,0)</f>
        <v>Aprobado</v>
      </c>
      <c r="AG174" s="59" t="str">
        <f>VLOOKUP(Tabla15[[#This Row],[N° 
Evento]],'Eventos de riesgos'!B:W,22,0)</f>
        <v>18/09/2024 10:02:45: Creación
17/10/2024 12:34:31: .
17/10/2024 16:58:51: Actualizado
18/10/2024 13:14:29: Actualizado</v>
      </c>
    </row>
    <row r="175" spans="3:33" ht="59" customHeight="1" x14ac:dyDescent="0.55000000000000004">
      <c r="C175" s="54" t="str">
        <f>+Tabla15[[#This Row],[N° 
Evento]]&amp;"-"&amp;Tabla15[[#This Row],[N° Tarea]]</f>
        <v>65-1</v>
      </c>
      <c r="D175" s="54">
        <v>65</v>
      </c>
      <c r="E175" s="54">
        <v>1</v>
      </c>
      <c r="F175" s="55" t="s">
        <v>533</v>
      </c>
      <c r="G175" s="44" t="s">
        <v>1019</v>
      </c>
      <c r="H175" s="59" t="s">
        <v>509</v>
      </c>
      <c r="I175" s="56" t="s">
        <v>511</v>
      </c>
      <c r="J175" s="57">
        <v>45548</v>
      </c>
      <c r="K175" s="57">
        <v>45549</v>
      </c>
      <c r="L175" s="47" t="str">
        <f>IF(Tabla15[[#This Row],[Fecha de Finalización]]&gt;0,"Cerrada","En Proceso")</f>
        <v>Cerrada</v>
      </c>
      <c r="M175" s="58">
        <f t="shared" si="5"/>
        <v>1</v>
      </c>
      <c r="N175" s="59" t="s">
        <v>532</v>
      </c>
      <c r="O175" s="54">
        <f>VLOOKUP(Tabla15[[#This Row],[N° 
Evento]],'Eventos de riesgos'!B:C,2,0)</f>
        <v>2024</v>
      </c>
      <c r="P175" s="54" t="str">
        <f>VLOOKUP(Tabla15[[#This Row],[N° 
Evento]],'Eventos de riesgos'!B:D,3,0)</f>
        <v>Sep</v>
      </c>
      <c r="Q175" s="60">
        <f>VLOOKUP(Tabla15[[#This Row],[N° 
Evento]],'Eventos de riesgos'!B:E,4,0)</f>
        <v>45548.416666666664</v>
      </c>
      <c r="R175" s="60">
        <f>VLOOKUP(Tabla15[[#This Row],[N° 
Evento]],'Eventos de riesgos'!B:F,5,0)</f>
        <v>45566.646527777775</v>
      </c>
      <c r="S175" s="60">
        <f>VLOOKUP(Tabla15[[#This Row],[N° 
Evento]],'Eventos de riesgos'!B:G,6,0)</f>
        <v>45548.416666666664</v>
      </c>
      <c r="T175" s="63" t="str">
        <f>VLOOKUP(Tabla15[[#This Row],[N° 
Evento]],'Eventos de riesgos'!B:H,7,0)</f>
        <v xml:space="preserve">CasoEl 27 de agosto de 2024, el asociado Rodrigo Alzate Mejía, con C.C. 71598485, reportó la liquidación anticipada de su ahorro programado Nro. 01424000000003852, originalmente pactado para retiro el 23 de septiembre de 2024. El ahorro fue liquidado un mes antes de la fecha establecida debido a un error en la configuración del sistema, que programó incorrectamente el plan de pagos. Este error afectó no solo a este asociado, sino a otros 10 ahorros programados con características similares, lo que generó una incidencia mayor, registrada bajo el número 64672.A continuación se relacionan los 10 ahorros que se han identificado presentan la misma novedad:IDENTIFICACION NOMBRE_CLIENTE COD_AHORRO DESCRIPCION NRO_CUENTA TASA PLAZO MONTO_APERTURA FECHA_APERTURA FECHA_VENCIMIENTO8709861 JOSE LUIS MONTANA PENATE 424 AHORRO CONTRACTUAL POSTGRADO 01424000000003854 7,5 360 300000 4/10/2023 26/09/202441712549 MARY LUCY RUBIO RAMIREZ 423 AHORRADOR POR SIEMPRE 01423000000000506 7,5 360 0 9/10/2023 1/10/202419241936 GERMAN ORLANDO MOYANO MARTINEZ 423 AHORRADOR POR SIEMPRE 01423000000000518 7,5 360 0 9/11/2023 1/11/20249774442 CARLOS ANDRES MOLINA MOLINA 423 AHORRADOR POR SIEMPRE 01423000000000519 7,5 360 0 10/11/2023 26/10/202451593844 ANA ROCIO SUAREZ BALLESTEROS 423 AHORRADOR POR SIEMPRE 01423000000000520 7,5 360 300000 15/11/2023 1/11/202441885408 LUDIVIA FRANCO GIRALDO 431 AHORRO CONTRACTUAL VACIONES INOLVID 01431000000000332 7,5 360 400000 21/11/2023 1/11/202471598485 RODRIGO ALZATE MEJIA 424 AHORRO CONTRACTUAL POSTGRADO 01424000000003858 7,5 360 0 29/11/2023 30/10/202451737788 NOHORA ALBA BUSTAMANTE SALAZAR 423 AHORRADOR POR SIEMPRE 01423000000000509 7,5 360 0 23/10/2023 26/09/202423273189 OLGA MARINA VILLAMIL DE RONDON 424 AHORRO CONTRACTUAL POSTGRADO 01424000000003849 7,5 720 200000 12/09/2023 26/08/202579834651 JUAN RODRIGUEZ CUELLAR 426 AHORRO CONTRACTUAL EMPRENDEDOR 01426000000000029 7,5 720 0 20/10/2023 26/09/202531271973 MARTHA LUCIA VELASQUEZ LOPEZ 426 AHORRO CONTRACTUAL EMPRENDEDOR 01426000000000030 7,5 720 0 28/11/2023 1/11/2025CausaEl sistema de administración de ahorros, proporcionado por el proveedor WOG, configuró de manera incorrecta el plan de pagos, asignando la primera cuota a una fecha que no correspondía con el acuerdo pactado. Esto ocurrió debido a una falla en la parametrización del producto, lo cual se encuentra en proceso de investigación por parte del proveedor y del área de Operaciones.ImpactoAsociados: Aunque no hubo impacto económico, ya que los intereses fueron pagados correctamente, un asociado manifestó inconformidad por la liquidación anticipada de sus ahorros.Operativo: La corrección de los productos afectados implica un reproceso operativo, lo cual incrementa la carga de trabajo para las áreas involucradas y podría afectar la eficiencia del equipo.Reputacional: La situación genera una percepción negativa entre los asociados sobre la confiabilidad del sistema y la capacidad de la cooperativa para gestionar adecuadamente sus productos financieros.Acciones Correctivas:Identificación y Reporte del Error: Se registró la incidencia el 06 de septiembre de 2024 y se solicitó respuesta inmediata al proveedor del sistema WOG. (Responsable: Analista de Operaciones).Revisión de Procedimientos: El equipo de Calidad y Operaciones revisará los procedimientos de configuración de ahorros programados para evitar errores similares en el futuro. (Responsables: Jefe de Calidad y Analista de Operaciones).Comunicación: Se informará a los asociados afectados, garantizando que sus intereses no han sido perjudicados, y se les brindará una explicación clara sobre la situación. (Responsable: Servicio al Asociado). Seguimiento a la Solución: Se llevará a cabo un seguimiento constante a la resolución de la incidencia por parte del proveedor. (Responsables: Dirección TI y Analista de Operaciones).
</v>
      </c>
      <c r="U175" s="61">
        <f>VLOOKUP(Tabla15[[#This Row],[N° 
Evento]],'Eventos de riesgos'!B:I,8,0)</f>
        <v>0</v>
      </c>
      <c r="V175" s="61">
        <f>VLOOKUP(Tabla15[[#This Row],[N° 
Evento]],'Eventos de riesgos'!B:J,9,0)</f>
        <v>0</v>
      </c>
      <c r="W175" s="61">
        <f>VLOOKUP(Tabla15[[#This Row],[N° 
Evento]],'Eventos de riesgos'!B:K,10,0)</f>
        <v>0</v>
      </c>
      <c r="X175" s="59" t="str">
        <f>VLOOKUP(Tabla15[[#This Row],[N° 
Evento]],'Eventos de riesgos'!B:L,11,0)</f>
        <v>4 - Asociados o Clientes</v>
      </c>
      <c r="Y175" s="59" t="str">
        <f>VLOOKUP(Tabla15[[#This Row],[N° 
Evento]],'Eventos de riesgos'!B:M,12,0)</f>
        <v>43 - Productos o Servicios Defectuosos</v>
      </c>
      <c r="Z175" s="59" t="str">
        <f>VLOOKUP(Tabla15[[#This Row],[N° 
Evento]],'Eventos de riesgos'!B:N,13,0)</f>
        <v>431 - Defectos del Producto</v>
      </c>
      <c r="AA175" s="44" t="str">
        <f>+VLOOKUP(Tabla15[[#This Row],[N° 
Evento]],'Eventos de riesgos'!B:AE,23,0)</f>
        <v>Liquidación anticipada de ahorros programados por error del sistema</v>
      </c>
      <c r="AB175" s="54" t="str">
        <f>VLOOKUP(Tabla15[[#This Row],[N° 
Evento]],'Eventos de riesgos'!B:O,14,0)</f>
        <v>Ninguna</v>
      </c>
      <c r="AC175" s="60">
        <f>VLOOKUP(Tabla15[[#This Row],[N° 
Evento]],'Eventos de riesgos'!B:P,15,0)</f>
        <v>45565.621527777781</v>
      </c>
      <c r="AD175" s="54" t="str">
        <f>VLOOKUP(Tabla15[[#This Row],[N° 
Evento]],'Eventos de riesgos'!B:Q,16,0)</f>
        <v>Ahorro programado</v>
      </c>
      <c r="AE175" s="54" t="str">
        <f>VLOOKUP(Tabla15[[#This Row],[N° 
Evento]],'Eventos de riesgos'!B:R,17,0)</f>
        <v>Ninguno</v>
      </c>
      <c r="AF175" s="56" t="str">
        <f>VLOOKUP(Tabla15[[#This Row],[N° 
Evento]],'Eventos de riesgos'!B:V,21,0)</f>
        <v>Aprobado</v>
      </c>
      <c r="AG175" s="59" t="str">
        <f>VLOOKUP(Tabla15[[#This Row],[N° 
Evento]],'Eventos de riesgos'!B:W,22,0)</f>
        <v xml:space="preserve">
01/10/2024 15:36:36: Recibido
17/10/2024 19:49:57: Actualización</v>
      </c>
    </row>
    <row r="176" spans="3:33" ht="59" customHeight="1" x14ac:dyDescent="0.55000000000000004">
      <c r="C176" s="54" t="str">
        <f>+Tabla15[[#This Row],[N° 
Evento]]&amp;"-"&amp;Tabla15[[#This Row],[N° Tarea]]</f>
        <v>65-2</v>
      </c>
      <c r="D176" s="54">
        <v>65</v>
      </c>
      <c r="E176" s="54">
        <v>2</v>
      </c>
      <c r="F176" s="55" t="s">
        <v>542</v>
      </c>
      <c r="G176" s="44" t="s">
        <v>1019</v>
      </c>
      <c r="H176" s="59" t="s">
        <v>534</v>
      </c>
      <c r="I176" s="59" t="s">
        <v>535</v>
      </c>
      <c r="J176" s="57">
        <v>45548</v>
      </c>
      <c r="K176" s="57">
        <v>45565</v>
      </c>
      <c r="L176" s="47" t="str">
        <f>IF(Tabla15[[#This Row],[Fecha de Finalización]]&gt;0,"Cerrada","En Proceso")</f>
        <v>Cerrada</v>
      </c>
      <c r="M176" s="58">
        <f t="shared" si="5"/>
        <v>17</v>
      </c>
      <c r="N176" s="59" t="s">
        <v>860</v>
      </c>
      <c r="O176" s="54">
        <f>VLOOKUP(Tabla15[[#This Row],[N° 
Evento]],'Eventos de riesgos'!B:C,2,0)</f>
        <v>2024</v>
      </c>
      <c r="P176" s="54" t="str">
        <f>VLOOKUP(Tabla15[[#This Row],[N° 
Evento]],'Eventos de riesgos'!B:D,3,0)</f>
        <v>Sep</v>
      </c>
      <c r="Q176" s="60">
        <f>VLOOKUP(Tabla15[[#This Row],[N° 
Evento]],'Eventos de riesgos'!B:E,4,0)</f>
        <v>45548.416666666664</v>
      </c>
      <c r="R176" s="60">
        <f>VLOOKUP(Tabla15[[#This Row],[N° 
Evento]],'Eventos de riesgos'!B:F,5,0)</f>
        <v>45566.646527777775</v>
      </c>
      <c r="S176" s="60">
        <f>VLOOKUP(Tabla15[[#This Row],[N° 
Evento]],'Eventos de riesgos'!B:G,6,0)</f>
        <v>45548.416666666664</v>
      </c>
      <c r="T176" s="63" t="str">
        <f>VLOOKUP(Tabla15[[#This Row],[N° 
Evento]],'Eventos de riesgos'!B:H,7,0)</f>
        <v xml:space="preserve">CasoEl 27 de agosto de 2024, el asociado Rodrigo Alzate Mejía, con C.C. 71598485, reportó la liquidación anticipada de su ahorro programado Nro. 01424000000003852, originalmente pactado para retiro el 23 de septiembre de 2024. El ahorro fue liquidado un mes antes de la fecha establecida debido a un error en la configuración del sistema, que programó incorrectamente el plan de pagos. Este error afectó no solo a este asociado, sino a otros 10 ahorros programados con características similares, lo que generó una incidencia mayor, registrada bajo el número 64672.A continuación se relacionan los 10 ahorros que se han identificado presentan la misma novedad:IDENTIFICACION NOMBRE_CLIENTE COD_AHORRO DESCRIPCION NRO_CUENTA TASA PLAZO MONTO_APERTURA FECHA_APERTURA FECHA_VENCIMIENTO8709861 JOSE LUIS MONTANA PENATE 424 AHORRO CONTRACTUAL POSTGRADO 01424000000003854 7,5 360 300000 4/10/2023 26/09/202441712549 MARY LUCY RUBIO RAMIREZ 423 AHORRADOR POR SIEMPRE 01423000000000506 7,5 360 0 9/10/2023 1/10/202419241936 GERMAN ORLANDO MOYANO MARTINEZ 423 AHORRADOR POR SIEMPRE 01423000000000518 7,5 360 0 9/11/2023 1/11/20249774442 CARLOS ANDRES MOLINA MOLINA 423 AHORRADOR POR SIEMPRE 01423000000000519 7,5 360 0 10/11/2023 26/10/202451593844 ANA ROCIO SUAREZ BALLESTEROS 423 AHORRADOR POR SIEMPRE 01423000000000520 7,5 360 300000 15/11/2023 1/11/202441885408 LUDIVIA FRANCO GIRALDO 431 AHORRO CONTRACTUAL VACIONES INOLVID 01431000000000332 7,5 360 400000 21/11/2023 1/11/202471598485 RODRIGO ALZATE MEJIA 424 AHORRO CONTRACTUAL POSTGRADO 01424000000003858 7,5 360 0 29/11/2023 30/10/202451737788 NOHORA ALBA BUSTAMANTE SALAZAR 423 AHORRADOR POR SIEMPRE 01423000000000509 7,5 360 0 23/10/2023 26/09/202423273189 OLGA MARINA VILLAMIL DE RONDON 424 AHORRO CONTRACTUAL POSTGRADO 01424000000003849 7,5 720 200000 12/09/2023 26/08/202579834651 JUAN RODRIGUEZ CUELLAR 426 AHORRO CONTRACTUAL EMPRENDEDOR 01426000000000029 7,5 720 0 20/10/2023 26/09/202531271973 MARTHA LUCIA VELASQUEZ LOPEZ 426 AHORRO CONTRACTUAL EMPRENDEDOR 01426000000000030 7,5 720 0 28/11/2023 1/11/2025CausaEl sistema de administración de ahorros, proporcionado por el proveedor WOG, configuró de manera incorrecta el plan de pagos, asignando la primera cuota a una fecha que no correspondía con el acuerdo pactado. Esto ocurrió debido a una falla en la parametrización del producto, lo cual se encuentra en proceso de investigación por parte del proveedor y del área de Operaciones.ImpactoAsociados: Aunque no hubo impacto económico, ya que los intereses fueron pagados correctamente, un asociado manifestó inconformidad por la liquidación anticipada de sus ahorros.Operativo: La corrección de los productos afectados implica un reproceso operativo, lo cual incrementa la carga de trabajo para las áreas involucradas y podría afectar la eficiencia del equipo.Reputacional: La situación genera una percepción negativa entre los asociados sobre la confiabilidad del sistema y la capacidad de la cooperativa para gestionar adecuadamente sus productos financieros.Acciones Correctivas:Identificación y Reporte del Error: Se registró la incidencia el 06 de septiembre de 2024 y se solicitó respuesta inmediata al proveedor del sistema WOG. (Responsable: Analista de Operaciones).Revisión de Procedimientos: El equipo de Calidad y Operaciones revisará los procedimientos de configuración de ahorros programados para evitar errores similares en el futuro. (Responsables: Jefe de Calidad y Analista de Operaciones).Comunicación: Se informará a los asociados afectados, garantizando que sus intereses no han sido perjudicados, y se les brindará una explicación clara sobre la situación. (Responsable: Servicio al Asociado). Seguimiento a la Solución: Se llevará a cabo un seguimiento constante a la resolución de la incidencia por parte del proveedor. (Responsables: Dirección TI y Analista de Operaciones).
</v>
      </c>
      <c r="U176" s="61">
        <f>VLOOKUP(Tabla15[[#This Row],[N° 
Evento]],'Eventos de riesgos'!B:I,8,0)</f>
        <v>0</v>
      </c>
      <c r="V176" s="61">
        <f>VLOOKUP(Tabla15[[#This Row],[N° 
Evento]],'Eventos de riesgos'!B:J,9,0)</f>
        <v>0</v>
      </c>
      <c r="W176" s="61">
        <f>VLOOKUP(Tabla15[[#This Row],[N° 
Evento]],'Eventos de riesgos'!B:K,10,0)</f>
        <v>0</v>
      </c>
      <c r="X176" s="59" t="str">
        <f>VLOOKUP(Tabla15[[#This Row],[N° 
Evento]],'Eventos de riesgos'!B:L,11,0)</f>
        <v>4 - Asociados o Clientes</v>
      </c>
      <c r="Y176" s="59" t="str">
        <f>VLOOKUP(Tabla15[[#This Row],[N° 
Evento]],'Eventos de riesgos'!B:M,12,0)</f>
        <v>43 - Productos o Servicios Defectuosos</v>
      </c>
      <c r="Z176" s="59" t="str">
        <f>VLOOKUP(Tabla15[[#This Row],[N° 
Evento]],'Eventos de riesgos'!B:N,13,0)</f>
        <v>431 - Defectos del Producto</v>
      </c>
      <c r="AA176" s="44" t="str">
        <f>+VLOOKUP(Tabla15[[#This Row],[N° 
Evento]],'Eventos de riesgos'!B:AE,23,0)</f>
        <v>Liquidación anticipada de ahorros programados por error del sistema</v>
      </c>
      <c r="AB176" s="54" t="str">
        <f>VLOOKUP(Tabla15[[#This Row],[N° 
Evento]],'Eventos de riesgos'!B:O,14,0)</f>
        <v>Ninguna</v>
      </c>
      <c r="AC176" s="60">
        <f>VLOOKUP(Tabla15[[#This Row],[N° 
Evento]],'Eventos de riesgos'!B:P,15,0)</f>
        <v>45565.621527777781</v>
      </c>
      <c r="AD176" s="54" t="str">
        <f>VLOOKUP(Tabla15[[#This Row],[N° 
Evento]],'Eventos de riesgos'!B:Q,16,0)</f>
        <v>Ahorro programado</v>
      </c>
      <c r="AE176" s="54" t="str">
        <f>VLOOKUP(Tabla15[[#This Row],[N° 
Evento]],'Eventos de riesgos'!B:R,17,0)</f>
        <v>Ninguno</v>
      </c>
      <c r="AF176" s="56" t="str">
        <f>VLOOKUP(Tabla15[[#This Row],[N° 
Evento]],'Eventos de riesgos'!B:V,21,0)</f>
        <v>Aprobado</v>
      </c>
      <c r="AG176" s="59" t="str">
        <f>VLOOKUP(Tabla15[[#This Row],[N° 
Evento]],'Eventos de riesgos'!B:W,22,0)</f>
        <v xml:space="preserve">
01/10/2024 15:36:36: Recibido
17/10/2024 19:49:57: Actualización</v>
      </c>
    </row>
    <row r="177" spans="3:33" ht="59" customHeight="1" x14ac:dyDescent="0.55000000000000004">
      <c r="C177" s="54" t="str">
        <f>+Tabla15[[#This Row],[N° 
Evento]]&amp;"-"&amp;Tabla15[[#This Row],[N° Tarea]]</f>
        <v>65-3</v>
      </c>
      <c r="D177" s="54">
        <v>65</v>
      </c>
      <c r="E177" s="54">
        <v>3</v>
      </c>
      <c r="F177" s="55" t="s">
        <v>536</v>
      </c>
      <c r="G177" s="44" t="s">
        <v>1019</v>
      </c>
      <c r="H177" s="44" t="s">
        <v>739</v>
      </c>
      <c r="I177" s="56" t="s">
        <v>95</v>
      </c>
      <c r="J177" s="57">
        <v>45548</v>
      </c>
      <c r="K177" s="57">
        <v>45548</v>
      </c>
      <c r="L177" s="47" t="str">
        <f>IF(Tabla15[[#This Row],[Fecha de Finalización]]&gt;0,"Cerrada","En Proceso")</f>
        <v>Cerrada</v>
      </c>
      <c r="M177" s="58">
        <f t="shared" si="5"/>
        <v>0</v>
      </c>
      <c r="N177" s="59" t="s">
        <v>861</v>
      </c>
      <c r="O177" s="54">
        <f>VLOOKUP(Tabla15[[#This Row],[N° 
Evento]],'Eventos de riesgos'!B:C,2,0)</f>
        <v>2024</v>
      </c>
      <c r="P177" s="54" t="str">
        <f>VLOOKUP(Tabla15[[#This Row],[N° 
Evento]],'Eventos de riesgos'!B:D,3,0)</f>
        <v>Sep</v>
      </c>
      <c r="Q177" s="60">
        <f>VLOOKUP(Tabla15[[#This Row],[N° 
Evento]],'Eventos de riesgos'!B:E,4,0)</f>
        <v>45548.416666666664</v>
      </c>
      <c r="R177" s="60">
        <f>VLOOKUP(Tabla15[[#This Row],[N° 
Evento]],'Eventos de riesgos'!B:F,5,0)</f>
        <v>45566.646527777775</v>
      </c>
      <c r="S177" s="60">
        <f>VLOOKUP(Tabla15[[#This Row],[N° 
Evento]],'Eventos de riesgos'!B:G,6,0)</f>
        <v>45548.416666666664</v>
      </c>
      <c r="T177" s="63" t="str">
        <f>VLOOKUP(Tabla15[[#This Row],[N° 
Evento]],'Eventos de riesgos'!B:H,7,0)</f>
        <v xml:space="preserve">CasoEl 27 de agosto de 2024, el asociado Rodrigo Alzate Mejía, con C.C. 71598485, reportó la liquidación anticipada de su ahorro programado Nro. 01424000000003852, originalmente pactado para retiro el 23 de septiembre de 2024. El ahorro fue liquidado un mes antes de la fecha establecida debido a un error en la configuración del sistema, que programó incorrectamente el plan de pagos. Este error afectó no solo a este asociado, sino a otros 10 ahorros programados con características similares, lo que generó una incidencia mayor, registrada bajo el número 64672.A continuación se relacionan los 10 ahorros que se han identificado presentan la misma novedad:IDENTIFICACION NOMBRE_CLIENTE COD_AHORRO DESCRIPCION NRO_CUENTA TASA PLAZO MONTO_APERTURA FECHA_APERTURA FECHA_VENCIMIENTO8709861 JOSE LUIS MONTANA PENATE 424 AHORRO CONTRACTUAL POSTGRADO 01424000000003854 7,5 360 300000 4/10/2023 26/09/202441712549 MARY LUCY RUBIO RAMIREZ 423 AHORRADOR POR SIEMPRE 01423000000000506 7,5 360 0 9/10/2023 1/10/202419241936 GERMAN ORLANDO MOYANO MARTINEZ 423 AHORRADOR POR SIEMPRE 01423000000000518 7,5 360 0 9/11/2023 1/11/20249774442 CARLOS ANDRES MOLINA MOLINA 423 AHORRADOR POR SIEMPRE 01423000000000519 7,5 360 0 10/11/2023 26/10/202451593844 ANA ROCIO SUAREZ BALLESTEROS 423 AHORRADOR POR SIEMPRE 01423000000000520 7,5 360 300000 15/11/2023 1/11/202441885408 LUDIVIA FRANCO GIRALDO 431 AHORRO CONTRACTUAL VACIONES INOLVID 01431000000000332 7,5 360 400000 21/11/2023 1/11/202471598485 RODRIGO ALZATE MEJIA 424 AHORRO CONTRACTUAL POSTGRADO 01424000000003858 7,5 360 0 29/11/2023 30/10/202451737788 NOHORA ALBA BUSTAMANTE SALAZAR 423 AHORRADOR POR SIEMPRE 01423000000000509 7,5 360 0 23/10/2023 26/09/202423273189 OLGA MARINA VILLAMIL DE RONDON 424 AHORRO CONTRACTUAL POSTGRADO 01424000000003849 7,5 720 200000 12/09/2023 26/08/202579834651 JUAN RODRIGUEZ CUELLAR 426 AHORRO CONTRACTUAL EMPRENDEDOR 01426000000000029 7,5 720 0 20/10/2023 26/09/202531271973 MARTHA LUCIA VELASQUEZ LOPEZ 426 AHORRO CONTRACTUAL EMPRENDEDOR 01426000000000030 7,5 720 0 28/11/2023 1/11/2025CausaEl sistema de administración de ahorros, proporcionado por el proveedor WOG, configuró de manera incorrecta el plan de pagos, asignando la primera cuota a una fecha que no correspondía con el acuerdo pactado. Esto ocurrió debido a una falla en la parametrización del producto, lo cual se encuentra en proceso de investigación por parte del proveedor y del área de Operaciones.ImpactoAsociados: Aunque no hubo impacto económico, ya que los intereses fueron pagados correctamente, un asociado manifestó inconformidad por la liquidación anticipada de sus ahorros.Operativo: La corrección de los productos afectados implica un reproceso operativo, lo cual incrementa la carga de trabajo para las áreas involucradas y podría afectar la eficiencia del equipo.Reputacional: La situación genera una percepción negativa entre los asociados sobre la confiabilidad del sistema y la capacidad de la cooperativa para gestionar adecuadamente sus productos financieros.Acciones Correctivas:Identificación y Reporte del Error: Se registró la incidencia el 06 de septiembre de 2024 y se solicitó respuesta inmediata al proveedor del sistema WOG. (Responsable: Analista de Operaciones).Revisión de Procedimientos: El equipo de Calidad y Operaciones revisará los procedimientos de configuración de ahorros programados para evitar errores similares en el futuro. (Responsables: Jefe de Calidad y Analista de Operaciones).Comunicación: Se informará a los asociados afectados, garantizando que sus intereses no han sido perjudicados, y se les brindará una explicación clara sobre la situación. (Responsable: Servicio al Asociado). Seguimiento a la Solución: Se llevará a cabo un seguimiento constante a la resolución de la incidencia por parte del proveedor. (Responsables: Dirección TI y Analista de Operaciones).
</v>
      </c>
      <c r="U177" s="61">
        <f>VLOOKUP(Tabla15[[#This Row],[N° 
Evento]],'Eventos de riesgos'!B:I,8,0)</f>
        <v>0</v>
      </c>
      <c r="V177" s="61">
        <f>VLOOKUP(Tabla15[[#This Row],[N° 
Evento]],'Eventos de riesgos'!B:J,9,0)</f>
        <v>0</v>
      </c>
      <c r="W177" s="61">
        <f>VLOOKUP(Tabla15[[#This Row],[N° 
Evento]],'Eventos de riesgos'!B:K,10,0)</f>
        <v>0</v>
      </c>
      <c r="X177" s="59" t="str">
        <f>VLOOKUP(Tabla15[[#This Row],[N° 
Evento]],'Eventos de riesgos'!B:L,11,0)</f>
        <v>4 - Asociados o Clientes</v>
      </c>
      <c r="Y177" s="59" t="str">
        <f>VLOOKUP(Tabla15[[#This Row],[N° 
Evento]],'Eventos de riesgos'!B:M,12,0)</f>
        <v>43 - Productos o Servicios Defectuosos</v>
      </c>
      <c r="Z177" s="59" t="str">
        <f>VLOOKUP(Tabla15[[#This Row],[N° 
Evento]],'Eventos de riesgos'!B:N,13,0)</f>
        <v>431 - Defectos del Producto</v>
      </c>
      <c r="AA177" s="44" t="str">
        <f>+VLOOKUP(Tabla15[[#This Row],[N° 
Evento]],'Eventos de riesgos'!B:AE,23,0)</f>
        <v>Liquidación anticipada de ahorros programados por error del sistema</v>
      </c>
      <c r="AB177" s="54" t="str">
        <f>VLOOKUP(Tabla15[[#This Row],[N° 
Evento]],'Eventos de riesgos'!B:O,14,0)</f>
        <v>Ninguna</v>
      </c>
      <c r="AC177" s="60">
        <f>VLOOKUP(Tabla15[[#This Row],[N° 
Evento]],'Eventos de riesgos'!B:P,15,0)</f>
        <v>45565.621527777781</v>
      </c>
      <c r="AD177" s="54" t="str">
        <f>VLOOKUP(Tabla15[[#This Row],[N° 
Evento]],'Eventos de riesgos'!B:Q,16,0)</f>
        <v>Ahorro programado</v>
      </c>
      <c r="AE177" s="54" t="str">
        <f>VLOOKUP(Tabla15[[#This Row],[N° 
Evento]],'Eventos de riesgos'!B:R,17,0)</f>
        <v>Ninguno</v>
      </c>
      <c r="AF177" s="56" t="str">
        <f>VLOOKUP(Tabla15[[#This Row],[N° 
Evento]],'Eventos de riesgos'!B:V,21,0)</f>
        <v>Aprobado</v>
      </c>
      <c r="AG177" s="59" t="str">
        <f>VLOOKUP(Tabla15[[#This Row],[N° 
Evento]],'Eventos de riesgos'!B:W,22,0)</f>
        <v xml:space="preserve">
01/10/2024 15:36:36: Recibido
17/10/2024 19:49:57: Actualización</v>
      </c>
    </row>
    <row r="178" spans="3:33" ht="59" customHeight="1" x14ac:dyDescent="0.55000000000000004">
      <c r="C178" s="54" t="str">
        <f>+Tabla15[[#This Row],[N° 
Evento]]&amp;"-"&amp;Tabla15[[#This Row],[N° Tarea]]</f>
        <v>65-4</v>
      </c>
      <c r="D178" s="54">
        <v>65</v>
      </c>
      <c r="E178" s="54">
        <v>4</v>
      </c>
      <c r="F178" s="55" t="s">
        <v>543</v>
      </c>
      <c r="G178" s="44" t="s">
        <v>1019</v>
      </c>
      <c r="H178" s="44" t="s">
        <v>750</v>
      </c>
      <c r="I178" s="56" t="s">
        <v>273</v>
      </c>
      <c r="J178" s="57">
        <v>45548</v>
      </c>
      <c r="K178" s="57">
        <v>45565</v>
      </c>
      <c r="L178" s="47" t="str">
        <f>IF(Tabla15[[#This Row],[Fecha de Finalización]]&gt;0,"Cerrada","En Proceso")</f>
        <v>Cerrada</v>
      </c>
      <c r="M178" s="58">
        <f t="shared" si="5"/>
        <v>17</v>
      </c>
      <c r="N178" s="55" t="s">
        <v>544</v>
      </c>
      <c r="O178" s="54">
        <f>VLOOKUP(Tabla15[[#This Row],[N° 
Evento]],'Eventos de riesgos'!B:C,2,0)</f>
        <v>2024</v>
      </c>
      <c r="P178" s="54" t="str">
        <f>VLOOKUP(Tabla15[[#This Row],[N° 
Evento]],'Eventos de riesgos'!B:D,3,0)</f>
        <v>Sep</v>
      </c>
      <c r="Q178" s="60">
        <f>VLOOKUP(Tabla15[[#This Row],[N° 
Evento]],'Eventos de riesgos'!B:E,4,0)</f>
        <v>45548.416666666664</v>
      </c>
      <c r="R178" s="60">
        <f>VLOOKUP(Tabla15[[#This Row],[N° 
Evento]],'Eventos de riesgos'!B:F,5,0)</f>
        <v>45566.646527777775</v>
      </c>
      <c r="S178" s="60">
        <f>VLOOKUP(Tabla15[[#This Row],[N° 
Evento]],'Eventos de riesgos'!B:G,6,0)</f>
        <v>45548.416666666664</v>
      </c>
      <c r="T178" s="63" t="str">
        <f>VLOOKUP(Tabla15[[#This Row],[N° 
Evento]],'Eventos de riesgos'!B:H,7,0)</f>
        <v xml:space="preserve">CasoEl 27 de agosto de 2024, el asociado Rodrigo Alzate Mejía, con C.C. 71598485, reportó la liquidación anticipada de su ahorro programado Nro. 01424000000003852, originalmente pactado para retiro el 23 de septiembre de 2024. El ahorro fue liquidado un mes antes de la fecha establecida debido a un error en la configuración del sistema, que programó incorrectamente el plan de pagos. Este error afectó no solo a este asociado, sino a otros 10 ahorros programados con características similares, lo que generó una incidencia mayor, registrada bajo el número 64672.A continuación se relacionan los 10 ahorros que se han identificado presentan la misma novedad:IDENTIFICACION NOMBRE_CLIENTE COD_AHORRO DESCRIPCION NRO_CUENTA TASA PLAZO MONTO_APERTURA FECHA_APERTURA FECHA_VENCIMIENTO8709861 JOSE LUIS MONTANA PENATE 424 AHORRO CONTRACTUAL POSTGRADO 01424000000003854 7,5 360 300000 4/10/2023 26/09/202441712549 MARY LUCY RUBIO RAMIREZ 423 AHORRADOR POR SIEMPRE 01423000000000506 7,5 360 0 9/10/2023 1/10/202419241936 GERMAN ORLANDO MOYANO MARTINEZ 423 AHORRADOR POR SIEMPRE 01423000000000518 7,5 360 0 9/11/2023 1/11/20249774442 CARLOS ANDRES MOLINA MOLINA 423 AHORRADOR POR SIEMPRE 01423000000000519 7,5 360 0 10/11/2023 26/10/202451593844 ANA ROCIO SUAREZ BALLESTEROS 423 AHORRADOR POR SIEMPRE 01423000000000520 7,5 360 300000 15/11/2023 1/11/202441885408 LUDIVIA FRANCO GIRALDO 431 AHORRO CONTRACTUAL VACIONES INOLVID 01431000000000332 7,5 360 400000 21/11/2023 1/11/202471598485 RODRIGO ALZATE MEJIA 424 AHORRO CONTRACTUAL POSTGRADO 01424000000003858 7,5 360 0 29/11/2023 30/10/202451737788 NOHORA ALBA BUSTAMANTE SALAZAR 423 AHORRADOR POR SIEMPRE 01423000000000509 7,5 360 0 23/10/2023 26/09/202423273189 OLGA MARINA VILLAMIL DE RONDON 424 AHORRO CONTRACTUAL POSTGRADO 01424000000003849 7,5 720 200000 12/09/2023 26/08/202579834651 JUAN RODRIGUEZ CUELLAR 426 AHORRO CONTRACTUAL EMPRENDEDOR 01426000000000029 7,5 720 0 20/10/2023 26/09/202531271973 MARTHA LUCIA VELASQUEZ LOPEZ 426 AHORRO CONTRACTUAL EMPRENDEDOR 01426000000000030 7,5 720 0 28/11/2023 1/11/2025CausaEl sistema de administración de ahorros, proporcionado por el proveedor WOG, configuró de manera incorrecta el plan de pagos, asignando la primera cuota a una fecha que no correspondía con el acuerdo pactado. Esto ocurrió debido a una falla en la parametrización del producto, lo cual se encuentra en proceso de investigación por parte del proveedor y del área de Operaciones.ImpactoAsociados: Aunque no hubo impacto económico, ya que los intereses fueron pagados correctamente, un asociado manifestó inconformidad por la liquidación anticipada de sus ahorros.Operativo: La corrección de los productos afectados implica un reproceso operativo, lo cual incrementa la carga de trabajo para las áreas involucradas y podría afectar la eficiencia del equipo.Reputacional: La situación genera una percepción negativa entre los asociados sobre la confiabilidad del sistema y la capacidad de la cooperativa para gestionar adecuadamente sus productos financieros.Acciones Correctivas:Identificación y Reporte del Error: Se registró la incidencia el 06 de septiembre de 2024 y se solicitó respuesta inmediata al proveedor del sistema WOG. (Responsable: Analista de Operaciones).Revisión de Procedimientos: El equipo de Calidad y Operaciones revisará los procedimientos de configuración de ahorros programados para evitar errores similares en el futuro. (Responsables: Jefe de Calidad y Analista de Operaciones).Comunicación: Se informará a los asociados afectados, garantizando que sus intereses no han sido perjudicados, y se les brindará una explicación clara sobre la situación. (Responsable: Servicio al Asociado). Seguimiento a la Solución: Se llevará a cabo un seguimiento constante a la resolución de la incidencia por parte del proveedor. (Responsables: Dirección TI y Analista de Operaciones).
</v>
      </c>
      <c r="U178" s="61">
        <f>VLOOKUP(Tabla15[[#This Row],[N° 
Evento]],'Eventos de riesgos'!B:I,8,0)</f>
        <v>0</v>
      </c>
      <c r="V178" s="61">
        <f>VLOOKUP(Tabla15[[#This Row],[N° 
Evento]],'Eventos de riesgos'!B:J,9,0)</f>
        <v>0</v>
      </c>
      <c r="W178" s="61">
        <f>VLOOKUP(Tabla15[[#This Row],[N° 
Evento]],'Eventos de riesgos'!B:K,10,0)</f>
        <v>0</v>
      </c>
      <c r="X178" s="59" t="str">
        <f>VLOOKUP(Tabla15[[#This Row],[N° 
Evento]],'Eventos de riesgos'!B:L,11,0)</f>
        <v>4 - Asociados o Clientes</v>
      </c>
      <c r="Y178" s="59" t="str">
        <f>VLOOKUP(Tabla15[[#This Row],[N° 
Evento]],'Eventos de riesgos'!B:M,12,0)</f>
        <v>43 - Productos o Servicios Defectuosos</v>
      </c>
      <c r="Z178" s="59" t="str">
        <f>VLOOKUP(Tabla15[[#This Row],[N° 
Evento]],'Eventos de riesgos'!B:N,13,0)</f>
        <v>431 - Defectos del Producto</v>
      </c>
      <c r="AA178" s="44" t="str">
        <f>+VLOOKUP(Tabla15[[#This Row],[N° 
Evento]],'Eventos de riesgos'!B:AE,23,0)</f>
        <v>Liquidación anticipada de ahorros programados por error del sistema</v>
      </c>
      <c r="AB178" s="54" t="str">
        <f>VLOOKUP(Tabla15[[#This Row],[N° 
Evento]],'Eventos de riesgos'!B:O,14,0)</f>
        <v>Ninguna</v>
      </c>
      <c r="AC178" s="60">
        <f>VLOOKUP(Tabla15[[#This Row],[N° 
Evento]],'Eventos de riesgos'!B:P,15,0)</f>
        <v>45565.621527777781</v>
      </c>
      <c r="AD178" s="54" t="str">
        <f>VLOOKUP(Tabla15[[#This Row],[N° 
Evento]],'Eventos de riesgos'!B:Q,16,0)</f>
        <v>Ahorro programado</v>
      </c>
      <c r="AE178" s="54" t="str">
        <f>VLOOKUP(Tabla15[[#This Row],[N° 
Evento]],'Eventos de riesgos'!B:R,17,0)</f>
        <v>Ninguno</v>
      </c>
      <c r="AF178" s="56" t="str">
        <f>VLOOKUP(Tabla15[[#This Row],[N° 
Evento]],'Eventos de riesgos'!B:V,21,0)</f>
        <v>Aprobado</v>
      </c>
      <c r="AG178" s="59" t="str">
        <f>VLOOKUP(Tabla15[[#This Row],[N° 
Evento]],'Eventos de riesgos'!B:W,22,0)</f>
        <v xml:space="preserve">
01/10/2024 15:36:36: Recibido
17/10/2024 19:49:57: Actualización</v>
      </c>
    </row>
    <row r="179" spans="3:33" ht="59" customHeight="1" x14ac:dyDescent="0.55000000000000004">
      <c r="C179" s="54" t="str">
        <f>+Tabla15[[#This Row],[N° 
Evento]]&amp;"-"&amp;Tabla15[[#This Row],[N° Tarea]]</f>
        <v>66-1</v>
      </c>
      <c r="D179" s="54">
        <v>66</v>
      </c>
      <c r="E179" s="54">
        <v>1</v>
      </c>
      <c r="F179" s="55" t="s">
        <v>568</v>
      </c>
      <c r="G179" s="44" t="s">
        <v>1019</v>
      </c>
      <c r="H179" s="59" t="s">
        <v>756</v>
      </c>
      <c r="I179" s="59" t="s">
        <v>546</v>
      </c>
      <c r="J179" s="57">
        <v>45557</v>
      </c>
      <c r="K179" s="57">
        <v>45557</v>
      </c>
      <c r="L179" s="47" t="str">
        <f>IF(Tabla15[[#This Row],[Fecha de Finalización]]&gt;0,"Cerrada","En Proceso")</f>
        <v>Cerrada</v>
      </c>
      <c r="M179" s="58">
        <f t="shared" si="5"/>
        <v>0</v>
      </c>
      <c r="N179" s="55" t="s">
        <v>545</v>
      </c>
      <c r="O179" s="54">
        <f>VLOOKUP(Tabla15[[#This Row],[N° 
Evento]],'Eventos de riesgos'!B:C,2,0)</f>
        <v>2024</v>
      </c>
      <c r="P179" s="54" t="str">
        <f>VLOOKUP(Tabla15[[#This Row],[N° 
Evento]],'Eventos de riesgos'!B:D,3,0)</f>
        <v>Sep</v>
      </c>
      <c r="Q179" s="60">
        <f>VLOOKUP(Tabla15[[#This Row],[N° 
Evento]],'Eventos de riesgos'!B:E,4,0)</f>
        <v>45557.636111111111</v>
      </c>
      <c r="R179" s="60">
        <f>VLOOKUP(Tabla15[[#This Row],[N° 
Evento]],'Eventos de riesgos'!B:F,5,0)</f>
        <v>45557.636111111111</v>
      </c>
      <c r="S179" s="60">
        <f>VLOOKUP(Tabla15[[#This Row],[N° 
Evento]],'Eventos de riesgos'!B:G,6,0)</f>
        <v>45558.636111111111</v>
      </c>
      <c r="T179" s="63" t="str">
        <f>VLOOKUP(Tabla15[[#This Row],[N° 
Evento]],'Eventos de riesgos'!B:H,7,0)</f>
        <v xml:space="preserve">CasoEl 22 de septiembre, el asociado Fabián Díaz Urrea, identificado con cédula de ciudadanía N.° 19.412.168, se comunicó con el Dr. Juan Pablo Vélez para informarle que su madre había fallecido esa misma madrugada. Sin embargo, el asociado no pudo acceder oportunamente al servicio funerario de Coorserpark, lo que le impidió gestionar adecuadamente la velación y los trámites correspondientes.CausaLa situación se originó debido a que, tras el cambio de condición del asociado de empleado a pensionado, no se reactivó el servicio funerario de cortesía que ofrece FEBOR. Este incumplimiento se debió a la falta de seguimiento por parte de las áreas responsables de gestionar la transición y continuidad de los beneficios.ImpactoEl hecho generó insatisfacción y malestar en el asociado, afectando negativamente la imagen y reputación de la cooperativa, al no cumplir con un servicio fundamental en un momento crítico.AccionesSe consideraron acciones para mitigar el impacto negativo en el asociado afectado, como la reactivación inmediata del servicio funerario con una tarifa especial, junto con una disculpa formal por parte del mismo gerente.
Se contemplan otras acciones preventivas para reducir la posibilidad de que esta situación se repita con otros asociados:Se identificaron 203 asociados a los cuales se les identificó como empleados, siendo pensionados. Se procedió al ajuste de la novedad en E-broker para que tengan el plan de cortesía.
Se considera la definición de un procedimiento para el manejo del cambio de novedades:
</v>
      </c>
      <c r="U179" s="61">
        <f>VLOOKUP(Tabla15[[#This Row],[N° 
Evento]],'Eventos de riesgos'!B:I,8,0)</f>
        <v>0</v>
      </c>
      <c r="V179" s="61">
        <f>VLOOKUP(Tabla15[[#This Row],[N° 
Evento]],'Eventos de riesgos'!B:J,9,0)</f>
        <v>0</v>
      </c>
      <c r="W179" s="61">
        <f>VLOOKUP(Tabla15[[#This Row],[N° 
Evento]],'Eventos de riesgos'!B:K,10,0)</f>
        <v>0</v>
      </c>
      <c r="X179" s="59" t="str">
        <f>VLOOKUP(Tabla15[[#This Row],[N° 
Evento]],'Eventos de riesgos'!B:L,11,0)</f>
        <v>7 - Ejecución y Administración de Procesos</v>
      </c>
      <c r="Y179" s="59" t="str">
        <f>VLOOKUP(Tabla15[[#This Row],[N° 
Evento]],'Eventos de riesgos'!B:M,12,0)</f>
        <v>71 - Recepción, Ejecución y Mantenimiento de Operaciones</v>
      </c>
      <c r="Z179" s="59" t="str">
        <f>VLOOKUP(Tabla15[[#This Row],[N° 
Evento]],'Eventos de riesgos'!B:N,13,0)</f>
        <v>713 - Incumplimiento de Plazos o Responsabilidades</v>
      </c>
      <c r="AA179" s="44" t="str">
        <f>+VLOOKUP(Tabla15[[#This Row],[N° 
Evento]],'Eventos de riesgos'!B:AE,23,0)</f>
        <v>Fallas en la renovación del servicio funerario Coorserpark</v>
      </c>
      <c r="AB179" s="54" t="str">
        <f>VLOOKUP(Tabla15[[#This Row],[N° 
Evento]],'Eventos de riesgos'!B:O,14,0)</f>
        <v>Ninguna</v>
      </c>
      <c r="AC179" s="60">
        <f>VLOOKUP(Tabla15[[#This Row],[N° 
Evento]],'Eventos de riesgos'!B:P,15,0)</f>
        <v>45565.636805555558</v>
      </c>
      <c r="AD179" s="54" t="str">
        <f>VLOOKUP(Tabla15[[#This Row],[N° 
Evento]],'Eventos de riesgos'!B:Q,16,0)</f>
        <v>Beneficio funerario (Coorserpark)</v>
      </c>
      <c r="AE179" s="54" t="str">
        <f>VLOOKUP(Tabla15[[#This Row],[N° 
Evento]],'Eventos de riesgos'!B:R,17,0)</f>
        <v>Comunicación por PBX</v>
      </c>
      <c r="AF179" s="56" t="str">
        <f>VLOOKUP(Tabla15[[#This Row],[N° 
Evento]],'Eventos de riesgos'!B:V,21,0)</f>
        <v>Aprobado</v>
      </c>
      <c r="AG179" s="59" t="str">
        <f>VLOOKUP(Tabla15[[#This Row],[N° 
Evento]],'Eventos de riesgos'!B:W,22,0)</f>
        <v>17/10/2024 15:19:21: Actualizado
08/11/2024 16:30:35: Actualización con la información del comité de gerencia a cierre de septiembre</v>
      </c>
    </row>
    <row r="180" spans="3:33" ht="59" customHeight="1" x14ac:dyDescent="0.55000000000000004">
      <c r="C180" s="54" t="str">
        <f>+Tabla15[[#This Row],[N° 
Evento]]&amp;"-"&amp;Tabla15[[#This Row],[N° Tarea]]</f>
        <v>66-2</v>
      </c>
      <c r="D180" s="54">
        <v>66</v>
      </c>
      <c r="E180" s="54">
        <v>2</v>
      </c>
      <c r="F180" s="55" t="s">
        <v>569</v>
      </c>
      <c r="G180" s="44" t="s">
        <v>1020</v>
      </c>
      <c r="H180" s="59" t="s">
        <v>739</v>
      </c>
      <c r="I180" s="56" t="s">
        <v>95</v>
      </c>
      <c r="J180" s="57">
        <v>45557</v>
      </c>
      <c r="K180" s="57">
        <v>45565</v>
      </c>
      <c r="L180" s="47" t="str">
        <f>IF(Tabla15[[#This Row],[Fecha de Finalización]]&gt;0,"Cerrada","En Proceso")</f>
        <v>Cerrada</v>
      </c>
      <c r="M180" s="58">
        <f t="shared" si="5"/>
        <v>8</v>
      </c>
      <c r="N180" s="59" t="s">
        <v>570</v>
      </c>
      <c r="O180" s="54">
        <f>VLOOKUP(Tabla15[[#This Row],[N° 
Evento]],'Eventos de riesgos'!B:C,2,0)</f>
        <v>2024</v>
      </c>
      <c r="P180" s="54" t="str">
        <f>VLOOKUP(Tabla15[[#This Row],[N° 
Evento]],'Eventos de riesgos'!B:D,3,0)</f>
        <v>Sep</v>
      </c>
      <c r="Q180" s="60">
        <f>VLOOKUP(Tabla15[[#This Row],[N° 
Evento]],'Eventos de riesgos'!B:E,4,0)</f>
        <v>45557.636111111111</v>
      </c>
      <c r="R180" s="60">
        <f>VLOOKUP(Tabla15[[#This Row],[N° 
Evento]],'Eventos de riesgos'!B:F,5,0)</f>
        <v>45557.636111111111</v>
      </c>
      <c r="S180" s="60">
        <f>VLOOKUP(Tabla15[[#This Row],[N° 
Evento]],'Eventos de riesgos'!B:G,6,0)</f>
        <v>45558.636111111111</v>
      </c>
      <c r="T180" s="63" t="str">
        <f>VLOOKUP(Tabla15[[#This Row],[N° 
Evento]],'Eventos de riesgos'!B:H,7,0)</f>
        <v xml:space="preserve">CasoEl 22 de septiembre, el asociado Fabián Díaz Urrea, identificado con cédula de ciudadanía N.° 19.412.168, se comunicó con el Dr. Juan Pablo Vélez para informarle que su madre había fallecido esa misma madrugada. Sin embargo, el asociado no pudo acceder oportunamente al servicio funerario de Coorserpark, lo que le impidió gestionar adecuadamente la velación y los trámites correspondientes.CausaLa situación se originó debido a que, tras el cambio de condición del asociado de empleado a pensionado, no se reactivó el servicio funerario de cortesía que ofrece FEBOR. Este incumplimiento se debió a la falta de seguimiento por parte de las áreas responsables de gestionar la transición y continuidad de los beneficios.ImpactoEl hecho generó insatisfacción y malestar en el asociado, afectando negativamente la imagen y reputación de la cooperativa, al no cumplir con un servicio fundamental en un momento crítico.AccionesSe consideraron acciones para mitigar el impacto negativo en el asociado afectado, como la reactivación inmediata del servicio funerario con una tarifa especial, junto con una disculpa formal por parte del mismo gerente.
Se contemplan otras acciones preventivas para reducir la posibilidad de que esta situación se repita con otros asociados:Se identificaron 203 asociados a los cuales se les identificó como empleados, siendo pensionados. Se procedió al ajuste de la novedad en E-broker para que tengan el plan de cortesía.
Se considera la definición de un procedimiento para el manejo del cambio de novedades:
</v>
      </c>
      <c r="U180" s="61">
        <f>VLOOKUP(Tabla15[[#This Row],[N° 
Evento]],'Eventos de riesgos'!B:I,8,0)</f>
        <v>0</v>
      </c>
      <c r="V180" s="61">
        <f>VLOOKUP(Tabla15[[#This Row],[N° 
Evento]],'Eventos de riesgos'!B:J,9,0)</f>
        <v>0</v>
      </c>
      <c r="W180" s="61">
        <f>VLOOKUP(Tabla15[[#This Row],[N° 
Evento]],'Eventos de riesgos'!B:K,10,0)</f>
        <v>0</v>
      </c>
      <c r="X180" s="59" t="str">
        <f>VLOOKUP(Tabla15[[#This Row],[N° 
Evento]],'Eventos de riesgos'!B:L,11,0)</f>
        <v>7 - Ejecución y Administración de Procesos</v>
      </c>
      <c r="Y180" s="59" t="str">
        <f>VLOOKUP(Tabla15[[#This Row],[N° 
Evento]],'Eventos de riesgos'!B:M,12,0)</f>
        <v>71 - Recepción, Ejecución y Mantenimiento de Operaciones</v>
      </c>
      <c r="Z180" s="59" t="str">
        <f>VLOOKUP(Tabla15[[#This Row],[N° 
Evento]],'Eventos de riesgos'!B:N,13,0)</f>
        <v>713 - Incumplimiento de Plazos o Responsabilidades</v>
      </c>
      <c r="AA180" s="44" t="str">
        <f>+VLOOKUP(Tabla15[[#This Row],[N° 
Evento]],'Eventos de riesgos'!B:AE,23,0)</f>
        <v>Fallas en la renovación del servicio funerario Coorserpark</v>
      </c>
      <c r="AB180" s="54" t="str">
        <f>VLOOKUP(Tabla15[[#This Row],[N° 
Evento]],'Eventos de riesgos'!B:O,14,0)</f>
        <v>Ninguna</v>
      </c>
      <c r="AC180" s="60">
        <f>VLOOKUP(Tabla15[[#This Row],[N° 
Evento]],'Eventos de riesgos'!B:P,15,0)</f>
        <v>45565.636805555558</v>
      </c>
      <c r="AD180" s="54" t="str">
        <f>VLOOKUP(Tabla15[[#This Row],[N° 
Evento]],'Eventos de riesgos'!B:Q,16,0)</f>
        <v>Beneficio funerario (Coorserpark)</v>
      </c>
      <c r="AE180" s="54" t="str">
        <f>VLOOKUP(Tabla15[[#This Row],[N° 
Evento]],'Eventos de riesgos'!B:R,17,0)</f>
        <v>Comunicación por PBX</v>
      </c>
      <c r="AF180" s="56" t="str">
        <f>VLOOKUP(Tabla15[[#This Row],[N° 
Evento]],'Eventos de riesgos'!B:V,21,0)</f>
        <v>Aprobado</v>
      </c>
      <c r="AG180" s="59" t="str">
        <f>VLOOKUP(Tabla15[[#This Row],[N° 
Evento]],'Eventos de riesgos'!B:W,22,0)</f>
        <v>17/10/2024 15:19:21: Actualizado
08/11/2024 16:30:35: Actualización con la información del comité de gerencia a cierre de septiembre</v>
      </c>
    </row>
    <row r="181" spans="3:33" ht="59" customHeight="1" x14ac:dyDescent="0.55000000000000004">
      <c r="C181" s="54" t="str">
        <f>+Tabla15[[#This Row],[N° 
Evento]]&amp;"-"&amp;Tabla15[[#This Row],[N° Tarea]]</f>
        <v>66-3</v>
      </c>
      <c r="D181" s="54">
        <v>66</v>
      </c>
      <c r="E181" s="54">
        <v>3</v>
      </c>
      <c r="F181" s="55" t="s">
        <v>571</v>
      </c>
      <c r="G181" s="44" t="s">
        <v>1020</v>
      </c>
      <c r="H181" s="59" t="s">
        <v>739</v>
      </c>
      <c r="I181" s="56" t="s">
        <v>95</v>
      </c>
      <c r="J181" s="57">
        <v>45557</v>
      </c>
      <c r="K181" s="57">
        <v>45565</v>
      </c>
      <c r="L181" s="47" t="str">
        <f>IF(Tabla15[[#This Row],[Fecha de Finalización]]&gt;0,"Cerrada","En Proceso")</f>
        <v>Cerrada</v>
      </c>
      <c r="M181" s="58">
        <f t="shared" si="5"/>
        <v>8</v>
      </c>
      <c r="N181" s="59"/>
      <c r="O181" s="54">
        <f>VLOOKUP(Tabla15[[#This Row],[N° 
Evento]],'Eventos de riesgos'!B:C,2,0)</f>
        <v>2024</v>
      </c>
      <c r="P181" s="54" t="str">
        <f>VLOOKUP(Tabla15[[#This Row],[N° 
Evento]],'Eventos de riesgos'!B:D,3,0)</f>
        <v>Sep</v>
      </c>
      <c r="Q181" s="60">
        <f>VLOOKUP(Tabla15[[#This Row],[N° 
Evento]],'Eventos de riesgos'!B:E,4,0)</f>
        <v>45557.636111111111</v>
      </c>
      <c r="R181" s="60">
        <f>VLOOKUP(Tabla15[[#This Row],[N° 
Evento]],'Eventos de riesgos'!B:F,5,0)</f>
        <v>45557.636111111111</v>
      </c>
      <c r="S181" s="60">
        <f>VLOOKUP(Tabla15[[#This Row],[N° 
Evento]],'Eventos de riesgos'!B:G,6,0)</f>
        <v>45558.636111111111</v>
      </c>
      <c r="T181" s="63" t="str">
        <f>VLOOKUP(Tabla15[[#This Row],[N° 
Evento]],'Eventos de riesgos'!B:H,7,0)</f>
        <v xml:space="preserve">CasoEl 22 de septiembre, el asociado Fabián Díaz Urrea, identificado con cédula de ciudadanía N.° 19.412.168, se comunicó con el Dr. Juan Pablo Vélez para informarle que su madre había fallecido esa misma madrugada. Sin embargo, el asociado no pudo acceder oportunamente al servicio funerario de Coorserpark, lo que le impidió gestionar adecuadamente la velación y los trámites correspondientes.CausaLa situación se originó debido a que, tras el cambio de condición del asociado de empleado a pensionado, no se reactivó el servicio funerario de cortesía que ofrece FEBOR. Este incumplimiento se debió a la falta de seguimiento por parte de las áreas responsables de gestionar la transición y continuidad de los beneficios.ImpactoEl hecho generó insatisfacción y malestar en el asociado, afectando negativamente la imagen y reputación de la cooperativa, al no cumplir con un servicio fundamental en un momento crítico.AccionesSe consideraron acciones para mitigar el impacto negativo en el asociado afectado, como la reactivación inmediata del servicio funerario con una tarifa especial, junto con una disculpa formal por parte del mismo gerente.
Se contemplan otras acciones preventivas para reducir la posibilidad de que esta situación se repita con otros asociados:Se identificaron 203 asociados a los cuales se les identificó como empleados, siendo pensionados. Se procedió al ajuste de la novedad en E-broker para que tengan el plan de cortesía.
Se considera la definición de un procedimiento para el manejo del cambio de novedades:
</v>
      </c>
      <c r="U181" s="61">
        <f>VLOOKUP(Tabla15[[#This Row],[N° 
Evento]],'Eventos de riesgos'!B:I,8,0)</f>
        <v>0</v>
      </c>
      <c r="V181" s="61">
        <f>VLOOKUP(Tabla15[[#This Row],[N° 
Evento]],'Eventos de riesgos'!B:J,9,0)</f>
        <v>0</v>
      </c>
      <c r="W181" s="61">
        <f>VLOOKUP(Tabla15[[#This Row],[N° 
Evento]],'Eventos de riesgos'!B:K,10,0)</f>
        <v>0</v>
      </c>
      <c r="X181" s="59" t="str">
        <f>VLOOKUP(Tabla15[[#This Row],[N° 
Evento]],'Eventos de riesgos'!B:L,11,0)</f>
        <v>7 - Ejecución y Administración de Procesos</v>
      </c>
      <c r="Y181" s="59" t="str">
        <f>VLOOKUP(Tabla15[[#This Row],[N° 
Evento]],'Eventos de riesgos'!B:M,12,0)</f>
        <v>71 - Recepción, Ejecución y Mantenimiento de Operaciones</v>
      </c>
      <c r="Z181" s="59" t="str">
        <f>VLOOKUP(Tabla15[[#This Row],[N° 
Evento]],'Eventos de riesgos'!B:N,13,0)</f>
        <v>713 - Incumplimiento de Plazos o Responsabilidades</v>
      </c>
      <c r="AA181" s="44" t="str">
        <f>+VLOOKUP(Tabla15[[#This Row],[N° 
Evento]],'Eventos de riesgos'!B:AE,23,0)</f>
        <v>Fallas en la renovación del servicio funerario Coorserpark</v>
      </c>
      <c r="AB181" s="54" t="str">
        <f>VLOOKUP(Tabla15[[#This Row],[N° 
Evento]],'Eventos de riesgos'!B:O,14,0)</f>
        <v>Ninguna</v>
      </c>
      <c r="AC181" s="60">
        <f>VLOOKUP(Tabla15[[#This Row],[N° 
Evento]],'Eventos de riesgos'!B:P,15,0)</f>
        <v>45565.636805555558</v>
      </c>
      <c r="AD181" s="54" t="str">
        <f>VLOOKUP(Tabla15[[#This Row],[N° 
Evento]],'Eventos de riesgos'!B:Q,16,0)</f>
        <v>Beneficio funerario (Coorserpark)</v>
      </c>
      <c r="AE181" s="54" t="str">
        <f>VLOOKUP(Tabla15[[#This Row],[N° 
Evento]],'Eventos de riesgos'!B:R,17,0)</f>
        <v>Comunicación por PBX</v>
      </c>
      <c r="AF181" s="56" t="str">
        <f>VLOOKUP(Tabla15[[#This Row],[N° 
Evento]],'Eventos de riesgos'!B:V,21,0)</f>
        <v>Aprobado</v>
      </c>
      <c r="AG181" s="59" t="str">
        <f>VLOOKUP(Tabla15[[#This Row],[N° 
Evento]],'Eventos de riesgos'!B:W,22,0)</f>
        <v>17/10/2024 15:19:21: Actualizado
08/11/2024 16:30:35: Actualización con la información del comité de gerencia a cierre de septiembre</v>
      </c>
    </row>
    <row r="182" spans="3:33" ht="59" customHeight="1" x14ac:dyDescent="0.55000000000000004">
      <c r="C182" s="54" t="str">
        <f>+Tabla15[[#This Row],[N° 
Evento]]&amp;"-"&amp;Tabla15[[#This Row],[N° Tarea]]</f>
        <v>66-4</v>
      </c>
      <c r="D182" s="54">
        <v>66</v>
      </c>
      <c r="E182" s="54">
        <v>4</v>
      </c>
      <c r="F182" s="55" t="s">
        <v>862</v>
      </c>
      <c r="G182" s="44" t="s">
        <v>1020</v>
      </c>
      <c r="H182" s="59" t="s">
        <v>757</v>
      </c>
      <c r="I182" s="59" t="s">
        <v>591</v>
      </c>
      <c r="J182" s="57">
        <v>45565</v>
      </c>
      <c r="K182" s="57">
        <v>45688</v>
      </c>
      <c r="L182" s="47" t="str">
        <f>IF(Tabla15[[#This Row],[Fecha de Finalización]]&gt;0,"Cerrada","En Proceso")</f>
        <v>Cerrada</v>
      </c>
      <c r="M182" s="58">
        <f t="shared" ref="M182:M225" si="6">+K182-J182</f>
        <v>123</v>
      </c>
      <c r="N182" s="59" t="s">
        <v>863</v>
      </c>
      <c r="O182" s="54">
        <f>VLOOKUP(Tabla15[[#This Row],[N° 
Evento]],'Eventos de riesgos'!B:C,2,0)</f>
        <v>2024</v>
      </c>
      <c r="P182" s="54" t="str">
        <f>VLOOKUP(Tabla15[[#This Row],[N° 
Evento]],'Eventos de riesgos'!B:D,3,0)</f>
        <v>Sep</v>
      </c>
      <c r="Q182" s="60">
        <f>VLOOKUP(Tabla15[[#This Row],[N° 
Evento]],'Eventos de riesgos'!B:E,4,0)</f>
        <v>45557.636111111111</v>
      </c>
      <c r="R182" s="60">
        <f>VLOOKUP(Tabla15[[#This Row],[N° 
Evento]],'Eventos de riesgos'!B:F,5,0)</f>
        <v>45557.636111111111</v>
      </c>
      <c r="S182" s="60">
        <f>VLOOKUP(Tabla15[[#This Row],[N° 
Evento]],'Eventos de riesgos'!B:G,6,0)</f>
        <v>45558.636111111111</v>
      </c>
      <c r="T182" s="63" t="str">
        <f>VLOOKUP(Tabla15[[#This Row],[N° 
Evento]],'Eventos de riesgos'!B:H,7,0)</f>
        <v xml:space="preserve">CasoEl 22 de septiembre, el asociado Fabián Díaz Urrea, identificado con cédula de ciudadanía N.° 19.412.168, se comunicó con el Dr. Juan Pablo Vélez para informarle que su madre había fallecido esa misma madrugada. Sin embargo, el asociado no pudo acceder oportunamente al servicio funerario de Coorserpark, lo que le impidió gestionar adecuadamente la velación y los trámites correspondientes.CausaLa situación se originó debido a que, tras el cambio de condición del asociado de empleado a pensionado, no se reactivó el servicio funerario de cortesía que ofrece FEBOR. Este incumplimiento se debió a la falta de seguimiento por parte de las áreas responsables de gestionar la transición y continuidad de los beneficios.ImpactoEl hecho generó insatisfacción y malestar en el asociado, afectando negativamente la imagen y reputación de la cooperativa, al no cumplir con un servicio fundamental en un momento crítico.AccionesSe consideraron acciones para mitigar el impacto negativo en el asociado afectado, como la reactivación inmediata del servicio funerario con una tarifa especial, junto con una disculpa formal por parte del mismo gerente.
Se contemplan otras acciones preventivas para reducir la posibilidad de que esta situación se repita con otros asociados:Se identificaron 203 asociados a los cuales se les identificó como empleados, siendo pensionados. Se procedió al ajuste de la novedad en E-broker para que tengan el plan de cortesía.
Se considera la definición de un procedimiento para el manejo del cambio de novedades:
</v>
      </c>
      <c r="U182" s="61">
        <f>VLOOKUP(Tabla15[[#This Row],[N° 
Evento]],'Eventos de riesgos'!B:I,8,0)</f>
        <v>0</v>
      </c>
      <c r="V182" s="61">
        <f>VLOOKUP(Tabla15[[#This Row],[N° 
Evento]],'Eventos de riesgos'!B:J,9,0)</f>
        <v>0</v>
      </c>
      <c r="W182" s="61">
        <f>VLOOKUP(Tabla15[[#This Row],[N° 
Evento]],'Eventos de riesgos'!B:K,10,0)</f>
        <v>0</v>
      </c>
      <c r="X182" s="59" t="str">
        <f>VLOOKUP(Tabla15[[#This Row],[N° 
Evento]],'Eventos de riesgos'!B:L,11,0)</f>
        <v>7 - Ejecución y Administración de Procesos</v>
      </c>
      <c r="Y182" s="59" t="str">
        <f>VLOOKUP(Tabla15[[#This Row],[N° 
Evento]],'Eventos de riesgos'!B:M,12,0)</f>
        <v>71 - Recepción, Ejecución y Mantenimiento de Operaciones</v>
      </c>
      <c r="Z182" s="59" t="str">
        <f>VLOOKUP(Tabla15[[#This Row],[N° 
Evento]],'Eventos de riesgos'!B:N,13,0)</f>
        <v>713 - Incumplimiento de Plazos o Responsabilidades</v>
      </c>
      <c r="AA182" s="44" t="str">
        <f>+VLOOKUP(Tabla15[[#This Row],[N° 
Evento]],'Eventos de riesgos'!B:AE,23,0)</f>
        <v>Fallas en la renovación del servicio funerario Coorserpark</v>
      </c>
      <c r="AB182" s="54" t="str">
        <f>VLOOKUP(Tabla15[[#This Row],[N° 
Evento]],'Eventos de riesgos'!B:O,14,0)</f>
        <v>Ninguna</v>
      </c>
      <c r="AC182" s="60">
        <f>VLOOKUP(Tabla15[[#This Row],[N° 
Evento]],'Eventos de riesgos'!B:P,15,0)</f>
        <v>45565.636805555558</v>
      </c>
      <c r="AD182" s="54" t="str">
        <f>VLOOKUP(Tabla15[[#This Row],[N° 
Evento]],'Eventos de riesgos'!B:Q,16,0)</f>
        <v>Beneficio funerario (Coorserpark)</v>
      </c>
      <c r="AE182" s="54" t="str">
        <f>VLOOKUP(Tabla15[[#This Row],[N° 
Evento]],'Eventos de riesgos'!B:R,17,0)</f>
        <v>Comunicación por PBX</v>
      </c>
      <c r="AF182" s="56" t="str">
        <f>VLOOKUP(Tabla15[[#This Row],[N° 
Evento]],'Eventos de riesgos'!B:V,21,0)</f>
        <v>Aprobado</v>
      </c>
      <c r="AG182" s="59" t="str">
        <f>VLOOKUP(Tabla15[[#This Row],[N° 
Evento]],'Eventos de riesgos'!B:W,22,0)</f>
        <v>17/10/2024 15:19:21: Actualizado
08/11/2024 16:30:35: Actualización con la información del comité de gerencia a cierre de septiembre</v>
      </c>
    </row>
    <row r="183" spans="3:33" ht="59" customHeight="1" x14ac:dyDescent="0.55000000000000004">
      <c r="C183" s="54" t="str">
        <f>+Tabla15[[#This Row],[N° 
Evento]]&amp;"-"&amp;Tabla15[[#This Row],[N° Tarea]]</f>
        <v>67-1</v>
      </c>
      <c r="D183" s="54">
        <v>67</v>
      </c>
      <c r="E183" s="54">
        <v>1</v>
      </c>
      <c r="F183" s="55" t="s">
        <v>584</v>
      </c>
      <c r="G183" s="44" t="s">
        <v>1019</v>
      </c>
      <c r="H183" s="59" t="s">
        <v>758</v>
      </c>
      <c r="I183" s="59" t="s">
        <v>864</v>
      </c>
      <c r="J183" s="57">
        <v>45566</v>
      </c>
      <c r="K183" s="57">
        <v>45566</v>
      </c>
      <c r="L183" s="47" t="str">
        <f>IF(Tabla15[[#This Row],[Fecha de Finalización]]&gt;0,"Cerrada","En Proceso")</f>
        <v>Cerrada</v>
      </c>
      <c r="M183" s="58">
        <f t="shared" si="6"/>
        <v>0</v>
      </c>
      <c r="N183" s="59" t="s">
        <v>583</v>
      </c>
      <c r="O183" s="54">
        <f>VLOOKUP(Tabla15[[#This Row],[N° 
Evento]],'Eventos de riesgos'!B:C,2,0)</f>
        <v>2024</v>
      </c>
      <c r="P183" s="54" t="str">
        <f>VLOOKUP(Tabla15[[#This Row],[N° 
Evento]],'Eventos de riesgos'!B:D,3,0)</f>
        <v>Sep</v>
      </c>
      <c r="Q183" s="60">
        <f>VLOOKUP(Tabla15[[#This Row],[N° 
Evento]],'Eventos de riesgos'!B:E,4,0)</f>
        <v>45548.416666666664</v>
      </c>
      <c r="R183" s="60">
        <f>VLOOKUP(Tabla15[[#This Row],[N° 
Evento]],'Eventos de riesgos'!B:F,5,0)</f>
        <v>45565.694444444445</v>
      </c>
      <c r="S183" s="60">
        <f>VLOOKUP(Tabla15[[#This Row],[N° 
Evento]],'Eventos de riesgos'!B:G,6,0)</f>
        <v>45566.694444444445</v>
      </c>
      <c r="T183" s="63" t="str">
        <f>VLOOKUP(Tabla15[[#This Row],[N° 
Evento]],'Eventos de riesgos'!B:H,7,0)</f>
        <v xml:space="preserve">Caso:Se llevó a cabo el envío de publicidad a personas que previamente habían manifestado su deseo de no recibir este tipo de comunicaciones. Tras consultar con la Jefe de Comunicaciones, se identificaron tres asociados que habían solicitado la exclusión de estas comunicaciones: dos lo hicieron a través de la Dirección de Servicio al Asociado y uno mediante el canal de PQRSF.La Jefatura de Comunicaciones, en su proceso habitual de filtrado de bases de datos, excluye a los asociados mencionados; sin embargo, durante el envío de mensajes de texto publicitarios referentes a la preaprobación de tarjetas de crédito en el mes de agosto, no se aplicó el filtro de manera adecuada debido a una omisión en el proceso, asumiendo erróneamente que la base ya contenía a estas personas excluidas. Esto pone de manifiesto que la exclusión de asociados que no desean recibir publicidad no está adecuadamente socializada con las áreas que también envían notificaciones por mensajes de texto y correos electrónicos.Causa:El incidente se debió a una omisión en el proceso de filtrado de la base de datos de tarjetas de crédito preaprobadas, derivada de la suposición errónea de que los asociados que habían solicitado la exclusión ya estaban debidamente registrados en la base de datos. ImpactoEl envío de publicidad no solicitada afectó la satisfacción de los asociados y dañó la reputación de la cooperativa en cuanto al respeto por las preferencias de comunicación de sus asociados. Además, puede generar quejas formales, posibles sanciones regulatorias por incumplimiento de la normatividad de protección de datos, y una percepción negativa sobre la eficiencia en la gestión de los datos de los asociados.Acciones:Atención a las quejas formales: Responder de manera oportuna y formal a las quejas recibidas a través de los canales oficiales, ofreciendo disculpas y explicando las medidas correctivas adoptadas para evitar la repetición del error. (Jefe de Comunicaciones – Director de Servicio al Asociado)Registro centralizado de solicitudes de exclusión: Crear un sistema de registro único y centralizado que permita mapear y consolidar todas las solicitudes de exclusión recibidas a través de diferentes canales, asegurando que estas se implementen correctamente en todas las bases de datos relevantes.Clarificación de la naturaleza de las comunicaciones: Definir criterios específicos y claros que permitan distinguir entre comunicaciones publicitarias y notificaciones relevantes, con el fin de evitar confusiones en la gestión de los envíos y respetar las preferencias de los asociados. (Jefe de Comunicaciones – Jefe Jurídico)Coordinación y socialización: Realizar una socialización formal con todas las áreas involucradas en el envío de comunicaciones, como mensajes de texto y correos electrónicos, para asegurar un cumplimiento uniforme de las solicitudes de exclusión. Esto debe incluir capacitaciones periódicas y la implementación de controles de verificación antes del envío de cualquier tipo de mensaje.( Jefe de Comunicaciones)Revisión de procesos tecnológicos: Implementar mejoras en los sistemas de gestión de bases de datos, incluyendo la automatización de las exclusiones para garantizar que cualquier asociado que haya solicitado no recibir comunicaciones sea filtrado adecuadamente y de manera consistente. (Jefe de Comunicaciones – Director TI)
</v>
      </c>
      <c r="U183" s="61">
        <f>VLOOKUP(Tabla15[[#This Row],[N° 
Evento]],'Eventos de riesgos'!B:I,8,0)</f>
        <v>0</v>
      </c>
      <c r="V183" s="61">
        <f>VLOOKUP(Tabla15[[#This Row],[N° 
Evento]],'Eventos de riesgos'!B:J,9,0)</f>
        <v>0</v>
      </c>
      <c r="W183" s="61">
        <f>VLOOKUP(Tabla15[[#This Row],[N° 
Evento]],'Eventos de riesgos'!B:K,10,0)</f>
        <v>0</v>
      </c>
      <c r="X183" s="59" t="str">
        <f>VLOOKUP(Tabla15[[#This Row],[N° 
Evento]],'Eventos de riesgos'!B:L,11,0)</f>
        <v>4 - Asociados o Clientes</v>
      </c>
      <c r="Y183" s="59" t="str">
        <f>VLOOKUP(Tabla15[[#This Row],[N° 
Evento]],'Eventos de riesgos'!B:M,12,0)</f>
        <v>41 - Adecuación, Divulgación de Información y Confianza</v>
      </c>
      <c r="Z183" s="59" t="str">
        <f>VLOOKUP(Tabla15[[#This Row],[N° 
Evento]],'Eventos de riesgos'!B:N,13,0)</f>
        <v>415 - Ventas / Colocaciones Agresivas</v>
      </c>
      <c r="AA183" s="44" t="str">
        <f>+VLOOKUP(Tabla15[[#This Row],[N° 
Evento]],'Eventos de riesgos'!B:AE,23,0)</f>
        <v>Inconformidad de asociados que reciben publicidad por mensajes de texto</v>
      </c>
      <c r="AB183" s="54" t="str">
        <f>VLOOKUP(Tabla15[[#This Row],[N° 
Evento]],'Eventos de riesgos'!B:O,14,0)</f>
        <v>Ninguna</v>
      </c>
      <c r="AC183" s="60">
        <f>VLOOKUP(Tabla15[[#This Row],[N° 
Evento]],'Eventos de riesgos'!B:P,15,0)</f>
        <v>45565.636805555558</v>
      </c>
      <c r="AD183" s="54" t="str">
        <f>VLOOKUP(Tabla15[[#This Row],[N° 
Evento]],'Eventos de riesgos'!B:Q,16,0)</f>
        <v>Tarjeta crédito</v>
      </c>
      <c r="AE183" s="54" t="str">
        <f>VLOOKUP(Tabla15[[#This Row],[N° 
Evento]],'Eventos de riesgos'!B:R,17,0)</f>
        <v>Mensajería de texto (SMS)</v>
      </c>
      <c r="AF183" s="56" t="str">
        <f>VLOOKUP(Tabla15[[#This Row],[N° 
Evento]],'Eventos de riesgos'!B:V,21,0)</f>
        <v>Aprobado</v>
      </c>
      <c r="AG183" s="59" t="str">
        <f>VLOOKUP(Tabla15[[#This Row],[N° 
Evento]],'Eventos de riesgos'!B:W,22,0)</f>
        <v>null
17/10/2024 17:12:33: Actualizado</v>
      </c>
    </row>
    <row r="184" spans="3:33" ht="59" customHeight="1" x14ac:dyDescent="0.55000000000000004">
      <c r="C184" s="54" t="str">
        <f>+Tabla15[[#This Row],[N° 
Evento]]&amp;"-"&amp;Tabla15[[#This Row],[N° Tarea]]</f>
        <v>67-2</v>
      </c>
      <c r="D184" s="54">
        <v>67</v>
      </c>
      <c r="E184" s="54">
        <v>2</v>
      </c>
      <c r="F184" s="55" t="s">
        <v>547</v>
      </c>
      <c r="G184" s="44" t="s">
        <v>1020</v>
      </c>
      <c r="H184" s="59" t="s">
        <v>759</v>
      </c>
      <c r="I184" s="59" t="s">
        <v>865</v>
      </c>
      <c r="J184" s="57">
        <v>45566</v>
      </c>
      <c r="K184" s="57">
        <v>45688</v>
      </c>
      <c r="L184" s="47" t="str">
        <f>IF(Tabla15[[#This Row],[Fecha de Finalización]]&gt;0,"Cerrada","En Proceso")</f>
        <v>Cerrada</v>
      </c>
      <c r="M184" s="58">
        <f t="shared" si="6"/>
        <v>122</v>
      </c>
      <c r="N184" s="59" t="s">
        <v>866</v>
      </c>
      <c r="O184" s="54">
        <f>VLOOKUP(Tabla15[[#This Row],[N° 
Evento]],'Eventos de riesgos'!B:C,2,0)</f>
        <v>2024</v>
      </c>
      <c r="P184" s="54" t="str">
        <f>VLOOKUP(Tabla15[[#This Row],[N° 
Evento]],'Eventos de riesgos'!B:D,3,0)</f>
        <v>Sep</v>
      </c>
      <c r="Q184" s="60">
        <f>VLOOKUP(Tabla15[[#This Row],[N° 
Evento]],'Eventos de riesgos'!B:E,4,0)</f>
        <v>45548.416666666664</v>
      </c>
      <c r="R184" s="60">
        <f>VLOOKUP(Tabla15[[#This Row],[N° 
Evento]],'Eventos de riesgos'!B:F,5,0)</f>
        <v>45565.694444444445</v>
      </c>
      <c r="S184" s="60">
        <f>VLOOKUP(Tabla15[[#This Row],[N° 
Evento]],'Eventos de riesgos'!B:G,6,0)</f>
        <v>45566.694444444445</v>
      </c>
      <c r="T184" s="63" t="str">
        <f>VLOOKUP(Tabla15[[#This Row],[N° 
Evento]],'Eventos de riesgos'!B:H,7,0)</f>
        <v xml:space="preserve">Caso:Se llevó a cabo el envío de publicidad a personas que previamente habían manifestado su deseo de no recibir este tipo de comunicaciones. Tras consultar con la Jefe de Comunicaciones, se identificaron tres asociados que habían solicitado la exclusión de estas comunicaciones: dos lo hicieron a través de la Dirección de Servicio al Asociado y uno mediante el canal de PQRSF.La Jefatura de Comunicaciones, en su proceso habitual de filtrado de bases de datos, excluye a los asociados mencionados; sin embargo, durante el envío de mensajes de texto publicitarios referentes a la preaprobación de tarjetas de crédito en el mes de agosto, no se aplicó el filtro de manera adecuada debido a una omisión en el proceso, asumiendo erróneamente que la base ya contenía a estas personas excluidas. Esto pone de manifiesto que la exclusión de asociados que no desean recibir publicidad no está adecuadamente socializada con las áreas que también envían notificaciones por mensajes de texto y correos electrónicos.Causa:El incidente se debió a una omisión en el proceso de filtrado de la base de datos de tarjetas de crédito preaprobadas, derivada de la suposición errónea de que los asociados que habían solicitado la exclusión ya estaban debidamente registrados en la base de datos. ImpactoEl envío de publicidad no solicitada afectó la satisfacción de los asociados y dañó la reputación de la cooperativa en cuanto al respeto por las preferencias de comunicación de sus asociados. Además, puede generar quejas formales, posibles sanciones regulatorias por incumplimiento de la normatividad de protección de datos, y una percepción negativa sobre la eficiencia en la gestión de los datos de los asociados.Acciones:Atención a las quejas formales: Responder de manera oportuna y formal a las quejas recibidas a través de los canales oficiales, ofreciendo disculpas y explicando las medidas correctivas adoptadas para evitar la repetición del error. (Jefe de Comunicaciones – Director de Servicio al Asociado)Registro centralizado de solicitudes de exclusión: Crear un sistema de registro único y centralizado que permita mapear y consolidar todas las solicitudes de exclusión recibidas a través de diferentes canales, asegurando que estas se implementen correctamente en todas las bases de datos relevantes.Clarificación de la naturaleza de las comunicaciones: Definir criterios específicos y claros que permitan distinguir entre comunicaciones publicitarias y notificaciones relevantes, con el fin de evitar confusiones en la gestión de los envíos y respetar las preferencias de los asociados. (Jefe de Comunicaciones – Jefe Jurídico)Coordinación y socialización: Realizar una socialización formal con todas las áreas involucradas en el envío de comunicaciones, como mensajes de texto y correos electrónicos, para asegurar un cumplimiento uniforme de las solicitudes de exclusión. Esto debe incluir capacitaciones periódicas y la implementación de controles de verificación antes del envío de cualquier tipo de mensaje.( Jefe de Comunicaciones)Revisión de procesos tecnológicos: Implementar mejoras en los sistemas de gestión de bases de datos, incluyendo la automatización de las exclusiones para garantizar que cualquier asociado que haya solicitado no recibir comunicaciones sea filtrado adecuadamente y de manera consistente. (Jefe de Comunicaciones – Director TI)
</v>
      </c>
      <c r="U184" s="61">
        <f>VLOOKUP(Tabla15[[#This Row],[N° 
Evento]],'Eventos de riesgos'!B:I,8,0)</f>
        <v>0</v>
      </c>
      <c r="V184" s="61">
        <f>VLOOKUP(Tabla15[[#This Row],[N° 
Evento]],'Eventos de riesgos'!B:J,9,0)</f>
        <v>0</v>
      </c>
      <c r="W184" s="61">
        <f>VLOOKUP(Tabla15[[#This Row],[N° 
Evento]],'Eventos de riesgos'!B:K,10,0)</f>
        <v>0</v>
      </c>
      <c r="X184" s="59" t="str">
        <f>VLOOKUP(Tabla15[[#This Row],[N° 
Evento]],'Eventos de riesgos'!B:L,11,0)</f>
        <v>4 - Asociados o Clientes</v>
      </c>
      <c r="Y184" s="59" t="str">
        <f>VLOOKUP(Tabla15[[#This Row],[N° 
Evento]],'Eventos de riesgos'!B:M,12,0)</f>
        <v>41 - Adecuación, Divulgación de Información y Confianza</v>
      </c>
      <c r="Z184" s="59" t="str">
        <f>VLOOKUP(Tabla15[[#This Row],[N° 
Evento]],'Eventos de riesgos'!B:N,13,0)</f>
        <v>415 - Ventas / Colocaciones Agresivas</v>
      </c>
      <c r="AA184" s="44" t="str">
        <f>+VLOOKUP(Tabla15[[#This Row],[N° 
Evento]],'Eventos de riesgos'!B:AE,23,0)</f>
        <v>Inconformidad de asociados que reciben publicidad por mensajes de texto</v>
      </c>
      <c r="AB184" s="54" t="str">
        <f>VLOOKUP(Tabla15[[#This Row],[N° 
Evento]],'Eventos de riesgos'!B:O,14,0)</f>
        <v>Ninguna</v>
      </c>
      <c r="AC184" s="60">
        <f>VLOOKUP(Tabla15[[#This Row],[N° 
Evento]],'Eventos de riesgos'!B:P,15,0)</f>
        <v>45565.636805555558</v>
      </c>
      <c r="AD184" s="54" t="str">
        <f>VLOOKUP(Tabla15[[#This Row],[N° 
Evento]],'Eventos de riesgos'!B:Q,16,0)</f>
        <v>Tarjeta crédito</v>
      </c>
      <c r="AE184" s="54" t="str">
        <f>VLOOKUP(Tabla15[[#This Row],[N° 
Evento]],'Eventos de riesgos'!B:R,17,0)</f>
        <v>Mensajería de texto (SMS)</v>
      </c>
      <c r="AF184" s="56" t="str">
        <f>VLOOKUP(Tabla15[[#This Row],[N° 
Evento]],'Eventos de riesgos'!B:V,21,0)</f>
        <v>Aprobado</v>
      </c>
      <c r="AG184" s="59" t="str">
        <f>VLOOKUP(Tabla15[[#This Row],[N° 
Evento]],'Eventos de riesgos'!B:W,22,0)</f>
        <v>null
17/10/2024 17:12:33: Actualizado</v>
      </c>
    </row>
    <row r="185" spans="3:33" ht="59" customHeight="1" x14ac:dyDescent="0.55000000000000004">
      <c r="C185" s="54" t="str">
        <f>+Tabla15[[#This Row],[N° 
Evento]]&amp;"-"&amp;Tabla15[[#This Row],[N° Tarea]]</f>
        <v>67-3</v>
      </c>
      <c r="D185" s="54">
        <v>67</v>
      </c>
      <c r="E185" s="54">
        <v>3</v>
      </c>
      <c r="F185" s="55" t="s">
        <v>548</v>
      </c>
      <c r="G185" s="44" t="s">
        <v>1020</v>
      </c>
      <c r="H185" s="59" t="s">
        <v>592</v>
      </c>
      <c r="I185" s="59" t="s">
        <v>867</v>
      </c>
      <c r="J185" s="57">
        <v>45566</v>
      </c>
      <c r="K185" s="57">
        <v>45688</v>
      </c>
      <c r="L185" s="47" t="str">
        <f>IF(Tabla15[[#This Row],[Fecha de Finalización]]&gt;0,"Cerrada","En Proceso")</f>
        <v>Cerrada</v>
      </c>
      <c r="M185" s="58">
        <f t="shared" si="6"/>
        <v>122</v>
      </c>
      <c r="N185" s="59" t="s">
        <v>868</v>
      </c>
      <c r="O185" s="54">
        <f>VLOOKUP(Tabla15[[#This Row],[N° 
Evento]],'Eventos de riesgos'!B:C,2,0)</f>
        <v>2024</v>
      </c>
      <c r="P185" s="54" t="str">
        <f>VLOOKUP(Tabla15[[#This Row],[N° 
Evento]],'Eventos de riesgos'!B:D,3,0)</f>
        <v>Sep</v>
      </c>
      <c r="Q185" s="60">
        <f>VLOOKUP(Tabla15[[#This Row],[N° 
Evento]],'Eventos de riesgos'!B:E,4,0)</f>
        <v>45548.416666666664</v>
      </c>
      <c r="R185" s="60">
        <f>VLOOKUP(Tabla15[[#This Row],[N° 
Evento]],'Eventos de riesgos'!B:F,5,0)</f>
        <v>45565.694444444445</v>
      </c>
      <c r="S185" s="60">
        <f>VLOOKUP(Tabla15[[#This Row],[N° 
Evento]],'Eventos de riesgos'!B:G,6,0)</f>
        <v>45566.694444444445</v>
      </c>
      <c r="T185" s="63" t="str">
        <f>VLOOKUP(Tabla15[[#This Row],[N° 
Evento]],'Eventos de riesgos'!B:H,7,0)</f>
        <v xml:space="preserve">Caso:Se llevó a cabo el envío de publicidad a personas que previamente habían manifestado su deseo de no recibir este tipo de comunicaciones. Tras consultar con la Jefe de Comunicaciones, se identificaron tres asociados que habían solicitado la exclusión de estas comunicaciones: dos lo hicieron a través de la Dirección de Servicio al Asociado y uno mediante el canal de PQRSF.La Jefatura de Comunicaciones, en su proceso habitual de filtrado de bases de datos, excluye a los asociados mencionados; sin embargo, durante el envío de mensajes de texto publicitarios referentes a la preaprobación de tarjetas de crédito en el mes de agosto, no se aplicó el filtro de manera adecuada debido a una omisión en el proceso, asumiendo erróneamente que la base ya contenía a estas personas excluidas. Esto pone de manifiesto que la exclusión de asociados que no desean recibir publicidad no está adecuadamente socializada con las áreas que también envían notificaciones por mensajes de texto y correos electrónicos.Causa:El incidente se debió a una omisión en el proceso de filtrado de la base de datos de tarjetas de crédito preaprobadas, derivada de la suposición errónea de que los asociados que habían solicitado la exclusión ya estaban debidamente registrados en la base de datos. ImpactoEl envío de publicidad no solicitada afectó la satisfacción de los asociados y dañó la reputación de la cooperativa en cuanto al respeto por las preferencias de comunicación de sus asociados. Además, puede generar quejas formales, posibles sanciones regulatorias por incumplimiento de la normatividad de protección de datos, y una percepción negativa sobre la eficiencia en la gestión de los datos de los asociados.Acciones:Atención a las quejas formales: Responder de manera oportuna y formal a las quejas recibidas a través de los canales oficiales, ofreciendo disculpas y explicando las medidas correctivas adoptadas para evitar la repetición del error. (Jefe de Comunicaciones – Director de Servicio al Asociado)Registro centralizado de solicitudes de exclusión: Crear un sistema de registro único y centralizado que permita mapear y consolidar todas las solicitudes de exclusión recibidas a través de diferentes canales, asegurando que estas se implementen correctamente en todas las bases de datos relevantes.Clarificación de la naturaleza de las comunicaciones: Definir criterios específicos y claros que permitan distinguir entre comunicaciones publicitarias y notificaciones relevantes, con el fin de evitar confusiones en la gestión de los envíos y respetar las preferencias de los asociados. (Jefe de Comunicaciones – Jefe Jurídico)Coordinación y socialización: Realizar una socialización formal con todas las áreas involucradas en el envío de comunicaciones, como mensajes de texto y correos electrónicos, para asegurar un cumplimiento uniforme de las solicitudes de exclusión. Esto debe incluir capacitaciones periódicas y la implementación de controles de verificación antes del envío de cualquier tipo de mensaje.( Jefe de Comunicaciones)Revisión de procesos tecnológicos: Implementar mejoras en los sistemas de gestión de bases de datos, incluyendo la automatización de las exclusiones para garantizar que cualquier asociado que haya solicitado no recibir comunicaciones sea filtrado adecuadamente y de manera consistente. (Jefe de Comunicaciones – Director TI)
</v>
      </c>
      <c r="U185" s="61">
        <f>VLOOKUP(Tabla15[[#This Row],[N° 
Evento]],'Eventos de riesgos'!B:I,8,0)</f>
        <v>0</v>
      </c>
      <c r="V185" s="61">
        <f>VLOOKUP(Tabla15[[#This Row],[N° 
Evento]],'Eventos de riesgos'!B:J,9,0)</f>
        <v>0</v>
      </c>
      <c r="W185" s="61">
        <f>VLOOKUP(Tabla15[[#This Row],[N° 
Evento]],'Eventos de riesgos'!B:K,10,0)</f>
        <v>0</v>
      </c>
      <c r="X185" s="59" t="str">
        <f>VLOOKUP(Tabla15[[#This Row],[N° 
Evento]],'Eventos de riesgos'!B:L,11,0)</f>
        <v>4 - Asociados o Clientes</v>
      </c>
      <c r="Y185" s="59" t="str">
        <f>VLOOKUP(Tabla15[[#This Row],[N° 
Evento]],'Eventos de riesgos'!B:M,12,0)</f>
        <v>41 - Adecuación, Divulgación de Información y Confianza</v>
      </c>
      <c r="Z185" s="59" t="str">
        <f>VLOOKUP(Tabla15[[#This Row],[N° 
Evento]],'Eventos de riesgos'!B:N,13,0)</f>
        <v>415 - Ventas / Colocaciones Agresivas</v>
      </c>
      <c r="AA185" s="44" t="str">
        <f>+VLOOKUP(Tabla15[[#This Row],[N° 
Evento]],'Eventos de riesgos'!B:AE,23,0)</f>
        <v>Inconformidad de asociados que reciben publicidad por mensajes de texto</v>
      </c>
      <c r="AB185" s="54" t="str">
        <f>VLOOKUP(Tabla15[[#This Row],[N° 
Evento]],'Eventos de riesgos'!B:O,14,0)</f>
        <v>Ninguna</v>
      </c>
      <c r="AC185" s="60">
        <f>VLOOKUP(Tabla15[[#This Row],[N° 
Evento]],'Eventos de riesgos'!B:P,15,0)</f>
        <v>45565.636805555558</v>
      </c>
      <c r="AD185" s="54" t="str">
        <f>VLOOKUP(Tabla15[[#This Row],[N° 
Evento]],'Eventos de riesgos'!B:Q,16,0)</f>
        <v>Tarjeta crédito</v>
      </c>
      <c r="AE185" s="54" t="str">
        <f>VLOOKUP(Tabla15[[#This Row],[N° 
Evento]],'Eventos de riesgos'!B:R,17,0)</f>
        <v>Mensajería de texto (SMS)</v>
      </c>
      <c r="AF185" s="56" t="str">
        <f>VLOOKUP(Tabla15[[#This Row],[N° 
Evento]],'Eventos de riesgos'!B:V,21,0)</f>
        <v>Aprobado</v>
      </c>
      <c r="AG185" s="59" t="str">
        <f>VLOOKUP(Tabla15[[#This Row],[N° 
Evento]],'Eventos de riesgos'!B:W,22,0)</f>
        <v>null
17/10/2024 17:12:33: Actualizado</v>
      </c>
    </row>
    <row r="186" spans="3:33" ht="59" customHeight="1" x14ac:dyDescent="0.55000000000000004">
      <c r="C186" s="54" t="str">
        <f>+Tabla15[[#This Row],[N° 
Evento]]&amp;"-"&amp;Tabla15[[#This Row],[N° Tarea]]</f>
        <v>67-4</v>
      </c>
      <c r="D186" s="54">
        <v>67</v>
      </c>
      <c r="E186" s="54">
        <v>4</v>
      </c>
      <c r="F186" s="55" t="s">
        <v>631</v>
      </c>
      <c r="G186" s="44" t="s">
        <v>1020</v>
      </c>
      <c r="H186" s="59" t="s">
        <v>224</v>
      </c>
      <c r="I186" s="59" t="s">
        <v>269</v>
      </c>
      <c r="J186" s="57">
        <v>45566</v>
      </c>
      <c r="K186" s="57">
        <v>45688</v>
      </c>
      <c r="L186" s="47" t="str">
        <f>IF(Tabla15[[#This Row],[Fecha de Finalización]]&gt;0,"Cerrada","En Proceso")</f>
        <v>Cerrada</v>
      </c>
      <c r="M186" s="58">
        <f t="shared" si="6"/>
        <v>122</v>
      </c>
      <c r="N186" s="59" t="s">
        <v>632</v>
      </c>
      <c r="O186" s="54">
        <f>VLOOKUP(Tabla15[[#This Row],[N° 
Evento]],'Eventos de riesgos'!B:C,2,0)</f>
        <v>2024</v>
      </c>
      <c r="P186" s="54" t="str">
        <f>VLOOKUP(Tabla15[[#This Row],[N° 
Evento]],'Eventos de riesgos'!B:D,3,0)</f>
        <v>Sep</v>
      </c>
      <c r="Q186" s="60">
        <f>VLOOKUP(Tabla15[[#This Row],[N° 
Evento]],'Eventos de riesgos'!B:E,4,0)</f>
        <v>45548.416666666664</v>
      </c>
      <c r="R186" s="60">
        <f>VLOOKUP(Tabla15[[#This Row],[N° 
Evento]],'Eventos de riesgos'!B:F,5,0)</f>
        <v>45565.694444444445</v>
      </c>
      <c r="S186" s="60">
        <f>VLOOKUP(Tabla15[[#This Row],[N° 
Evento]],'Eventos de riesgos'!B:G,6,0)</f>
        <v>45566.694444444445</v>
      </c>
      <c r="T186" s="63" t="str">
        <f>VLOOKUP(Tabla15[[#This Row],[N° 
Evento]],'Eventos de riesgos'!B:H,7,0)</f>
        <v xml:space="preserve">Caso:Se llevó a cabo el envío de publicidad a personas que previamente habían manifestado su deseo de no recibir este tipo de comunicaciones. Tras consultar con la Jefe de Comunicaciones, se identificaron tres asociados que habían solicitado la exclusión de estas comunicaciones: dos lo hicieron a través de la Dirección de Servicio al Asociado y uno mediante el canal de PQRSF.La Jefatura de Comunicaciones, en su proceso habitual de filtrado de bases de datos, excluye a los asociados mencionados; sin embargo, durante el envío de mensajes de texto publicitarios referentes a la preaprobación de tarjetas de crédito en el mes de agosto, no se aplicó el filtro de manera adecuada debido a una omisión en el proceso, asumiendo erróneamente que la base ya contenía a estas personas excluidas. Esto pone de manifiesto que la exclusión de asociados que no desean recibir publicidad no está adecuadamente socializada con las áreas que también envían notificaciones por mensajes de texto y correos electrónicos.Causa:El incidente se debió a una omisión en el proceso de filtrado de la base de datos de tarjetas de crédito preaprobadas, derivada de la suposición errónea de que los asociados que habían solicitado la exclusión ya estaban debidamente registrados en la base de datos. ImpactoEl envío de publicidad no solicitada afectó la satisfacción de los asociados y dañó la reputación de la cooperativa en cuanto al respeto por las preferencias de comunicación de sus asociados. Además, puede generar quejas formales, posibles sanciones regulatorias por incumplimiento de la normatividad de protección de datos, y una percepción negativa sobre la eficiencia en la gestión de los datos de los asociados.Acciones:Atención a las quejas formales: Responder de manera oportuna y formal a las quejas recibidas a través de los canales oficiales, ofreciendo disculpas y explicando las medidas correctivas adoptadas para evitar la repetición del error. (Jefe de Comunicaciones – Director de Servicio al Asociado)Registro centralizado de solicitudes de exclusión: Crear un sistema de registro único y centralizado que permita mapear y consolidar todas las solicitudes de exclusión recibidas a través de diferentes canales, asegurando que estas se implementen correctamente en todas las bases de datos relevantes.Clarificación de la naturaleza de las comunicaciones: Definir criterios específicos y claros que permitan distinguir entre comunicaciones publicitarias y notificaciones relevantes, con el fin de evitar confusiones en la gestión de los envíos y respetar las preferencias de los asociados. (Jefe de Comunicaciones – Jefe Jurídico)Coordinación y socialización: Realizar una socialización formal con todas las áreas involucradas en el envío de comunicaciones, como mensajes de texto y correos electrónicos, para asegurar un cumplimiento uniforme de las solicitudes de exclusión. Esto debe incluir capacitaciones periódicas y la implementación de controles de verificación antes del envío de cualquier tipo de mensaje.( Jefe de Comunicaciones)Revisión de procesos tecnológicos: Implementar mejoras en los sistemas de gestión de bases de datos, incluyendo la automatización de las exclusiones para garantizar que cualquier asociado que haya solicitado no recibir comunicaciones sea filtrado adecuadamente y de manera consistente. (Jefe de Comunicaciones – Director TI)
</v>
      </c>
      <c r="U186" s="61">
        <f>VLOOKUP(Tabla15[[#This Row],[N° 
Evento]],'Eventos de riesgos'!B:I,8,0)</f>
        <v>0</v>
      </c>
      <c r="V186" s="61">
        <f>VLOOKUP(Tabla15[[#This Row],[N° 
Evento]],'Eventos de riesgos'!B:J,9,0)</f>
        <v>0</v>
      </c>
      <c r="W186" s="61">
        <f>VLOOKUP(Tabla15[[#This Row],[N° 
Evento]],'Eventos de riesgos'!B:K,10,0)</f>
        <v>0</v>
      </c>
      <c r="X186" s="59" t="str">
        <f>VLOOKUP(Tabla15[[#This Row],[N° 
Evento]],'Eventos de riesgos'!B:L,11,0)</f>
        <v>4 - Asociados o Clientes</v>
      </c>
      <c r="Y186" s="59" t="str">
        <f>VLOOKUP(Tabla15[[#This Row],[N° 
Evento]],'Eventos de riesgos'!B:M,12,0)</f>
        <v>41 - Adecuación, Divulgación de Información y Confianza</v>
      </c>
      <c r="Z186" s="59" t="str">
        <f>VLOOKUP(Tabla15[[#This Row],[N° 
Evento]],'Eventos de riesgos'!B:N,13,0)</f>
        <v>415 - Ventas / Colocaciones Agresivas</v>
      </c>
      <c r="AA186" s="44" t="str">
        <f>+VLOOKUP(Tabla15[[#This Row],[N° 
Evento]],'Eventos de riesgos'!B:AE,23,0)</f>
        <v>Inconformidad de asociados que reciben publicidad por mensajes de texto</v>
      </c>
      <c r="AB186" s="54" t="str">
        <f>VLOOKUP(Tabla15[[#This Row],[N° 
Evento]],'Eventos de riesgos'!B:O,14,0)</f>
        <v>Ninguna</v>
      </c>
      <c r="AC186" s="60">
        <f>VLOOKUP(Tabla15[[#This Row],[N° 
Evento]],'Eventos de riesgos'!B:P,15,0)</f>
        <v>45565.636805555558</v>
      </c>
      <c r="AD186" s="54" t="str">
        <f>VLOOKUP(Tabla15[[#This Row],[N° 
Evento]],'Eventos de riesgos'!B:Q,16,0)</f>
        <v>Tarjeta crédito</v>
      </c>
      <c r="AE186" s="54" t="str">
        <f>VLOOKUP(Tabla15[[#This Row],[N° 
Evento]],'Eventos de riesgos'!B:R,17,0)</f>
        <v>Mensajería de texto (SMS)</v>
      </c>
      <c r="AF186" s="56" t="str">
        <f>VLOOKUP(Tabla15[[#This Row],[N° 
Evento]],'Eventos de riesgos'!B:V,21,0)</f>
        <v>Aprobado</v>
      </c>
      <c r="AG186" s="59" t="str">
        <f>VLOOKUP(Tabla15[[#This Row],[N° 
Evento]],'Eventos de riesgos'!B:W,22,0)</f>
        <v>null
17/10/2024 17:12:33: Actualizado</v>
      </c>
    </row>
    <row r="187" spans="3:33" ht="59" customHeight="1" x14ac:dyDescent="0.55000000000000004">
      <c r="C187" s="54" t="str">
        <f>+Tabla15[[#This Row],[N° 
Evento]]&amp;"-"&amp;Tabla15[[#This Row],[N° Tarea]]</f>
        <v>68-1</v>
      </c>
      <c r="D187" s="54">
        <v>68</v>
      </c>
      <c r="E187" s="54">
        <v>1</v>
      </c>
      <c r="F187" s="55" t="s">
        <v>585</v>
      </c>
      <c r="G187" s="44" t="s">
        <v>1020</v>
      </c>
      <c r="H187" s="59" t="s">
        <v>509</v>
      </c>
      <c r="I187" s="56" t="s">
        <v>511</v>
      </c>
      <c r="J187" s="57">
        <v>45597</v>
      </c>
      <c r="K187" s="57">
        <v>45597</v>
      </c>
      <c r="L187" s="47" t="str">
        <f>IF(Tabla15[[#This Row],[Fecha de Finalización]]&gt;0,"Cerrada","En Proceso")</f>
        <v>Cerrada</v>
      </c>
      <c r="M187" s="58">
        <f t="shared" si="6"/>
        <v>0</v>
      </c>
      <c r="N187" s="55" t="s">
        <v>553</v>
      </c>
      <c r="O187" s="54">
        <f>VLOOKUP(Tabla15[[#This Row],[N° 
Evento]],'Eventos de riesgos'!B:C,2,0)</f>
        <v>2024</v>
      </c>
      <c r="P187" s="54" t="str">
        <f>VLOOKUP(Tabla15[[#This Row],[N° 
Evento]],'Eventos de riesgos'!B:D,3,0)</f>
        <v xml:space="preserve">Oct </v>
      </c>
      <c r="Q187" s="60">
        <f>VLOOKUP(Tabla15[[#This Row],[N° 
Evento]],'Eventos de riesgos'!B:E,4,0)</f>
        <v>45566.345833333333</v>
      </c>
      <c r="R187" s="60">
        <f>VLOOKUP(Tabla15[[#This Row],[N° 
Evento]],'Eventos de riesgos'!B:F,5,0)</f>
        <v>45596.345833333333</v>
      </c>
      <c r="S187" s="60">
        <f>VLOOKUP(Tabla15[[#This Row],[N° 
Evento]],'Eventos de riesgos'!B:G,6,0)</f>
        <v>45597.345833333333</v>
      </c>
      <c r="T187"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87" s="61">
        <f>VLOOKUP(Tabla15[[#This Row],[N° 
Evento]],'Eventos de riesgos'!B:I,8,0)</f>
        <v>6911400</v>
      </c>
      <c r="V187" s="61">
        <f>VLOOKUP(Tabla15[[#This Row],[N° 
Evento]],'Eventos de riesgos'!B:J,9,0)</f>
        <v>0</v>
      </c>
      <c r="W187" s="61">
        <f>VLOOKUP(Tabla15[[#This Row],[N° 
Evento]],'Eventos de riesgos'!B:K,10,0)</f>
        <v>0</v>
      </c>
      <c r="X187" s="59" t="str">
        <f>VLOOKUP(Tabla15[[#This Row],[N° 
Evento]],'Eventos de riesgos'!B:L,11,0)</f>
        <v>2 - Fraude Externo</v>
      </c>
      <c r="Y187" s="59" t="str">
        <f>VLOOKUP(Tabla15[[#This Row],[N° 
Evento]],'Eventos de riesgos'!B:M,12,0)</f>
        <v>22 - Hurto y Fraude</v>
      </c>
      <c r="Z187" s="59" t="str">
        <f>VLOOKUP(Tabla15[[#This Row],[N° 
Evento]],'Eventos de riesgos'!B:N,13,0)</f>
        <v>221 - Robo o Hurto</v>
      </c>
      <c r="AA187" s="44" t="str">
        <f>+VLOOKUP(Tabla15[[#This Row],[N° 
Evento]],'Eventos de riesgos'!B:AE,23,0)</f>
        <v>Hurtos mediante la triangulación de operaciones en cuentas de asociados</v>
      </c>
      <c r="AB187" s="54" t="str">
        <f>VLOOKUP(Tabla15[[#This Row],[N° 
Evento]],'Eventos de riesgos'!B:O,14,0)</f>
        <v>Ninguna</v>
      </c>
      <c r="AC187" s="60">
        <f>VLOOKUP(Tabla15[[#This Row],[N° 
Evento]],'Eventos de riesgos'!B:P,15,0)</f>
        <v>45626.353472222225</v>
      </c>
      <c r="AD187" s="54" t="str">
        <f>VLOOKUP(Tabla15[[#This Row],[N° 
Evento]],'Eventos de riesgos'!B:Q,16,0)</f>
        <v>Ahorros voluntarios</v>
      </c>
      <c r="AE187" s="54" t="str">
        <f>VLOOKUP(Tabla15[[#This Row],[N° 
Evento]],'Eventos de riesgos'!B:R,17,0)</f>
        <v>Cooperativa Digital</v>
      </c>
      <c r="AF187" s="56" t="str">
        <f>VLOOKUP(Tabla15[[#This Row],[N° 
Evento]],'Eventos de riesgos'!B:V,21,0)</f>
        <v>Aprobado</v>
      </c>
      <c r="AG187"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88" spans="3:33" ht="59" customHeight="1" x14ac:dyDescent="0.55000000000000004">
      <c r="C188" s="54" t="str">
        <f>+Tabla15[[#This Row],[N° 
Evento]]&amp;"-"&amp;Tabla15[[#This Row],[N° Tarea]]</f>
        <v>68-2</v>
      </c>
      <c r="D188" s="54">
        <v>68</v>
      </c>
      <c r="E188" s="54">
        <v>2</v>
      </c>
      <c r="F188" s="55" t="s">
        <v>557</v>
      </c>
      <c r="G188" s="44" t="s">
        <v>1019</v>
      </c>
      <c r="H188" s="55" t="s">
        <v>554</v>
      </c>
      <c r="I188" s="55" t="s">
        <v>554</v>
      </c>
      <c r="J188" s="57">
        <v>45597</v>
      </c>
      <c r="K188" s="57">
        <v>45601</v>
      </c>
      <c r="L188" s="47" t="str">
        <f>IF(Tabla15[[#This Row],[Fecha de Finalización]]&gt;0,"Cerrada","En Proceso")</f>
        <v>Cerrada</v>
      </c>
      <c r="M188" s="58">
        <f t="shared" si="6"/>
        <v>4</v>
      </c>
      <c r="N188" s="59" t="s">
        <v>555</v>
      </c>
      <c r="O188" s="54">
        <f>VLOOKUP(Tabla15[[#This Row],[N° 
Evento]],'Eventos de riesgos'!B:C,2,0)</f>
        <v>2024</v>
      </c>
      <c r="P188" s="54" t="str">
        <f>VLOOKUP(Tabla15[[#This Row],[N° 
Evento]],'Eventos de riesgos'!B:D,3,0)</f>
        <v xml:space="preserve">Oct </v>
      </c>
      <c r="Q188" s="60">
        <f>VLOOKUP(Tabla15[[#This Row],[N° 
Evento]],'Eventos de riesgos'!B:E,4,0)</f>
        <v>45566.345833333333</v>
      </c>
      <c r="R188" s="60">
        <f>VLOOKUP(Tabla15[[#This Row],[N° 
Evento]],'Eventos de riesgos'!B:F,5,0)</f>
        <v>45596.345833333333</v>
      </c>
      <c r="S188" s="60">
        <f>VLOOKUP(Tabla15[[#This Row],[N° 
Evento]],'Eventos de riesgos'!B:G,6,0)</f>
        <v>45597.345833333333</v>
      </c>
      <c r="T188"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88" s="61">
        <f>VLOOKUP(Tabla15[[#This Row],[N° 
Evento]],'Eventos de riesgos'!B:I,8,0)</f>
        <v>6911400</v>
      </c>
      <c r="V188" s="61">
        <f>VLOOKUP(Tabla15[[#This Row],[N° 
Evento]],'Eventos de riesgos'!B:J,9,0)</f>
        <v>0</v>
      </c>
      <c r="W188" s="61">
        <f>VLOOKUP(Tabla15[[#This Row],[N° 
Evento]],'Eventos de riesgos'!B:K,10,0)</f>
        <v>0</v>
      </c>
      <c r="X188" s="59" t="str">
        <f>VLOOKUP(Tabla15[[#This Row],[N° 
Evento]],'Eventos de riesgos'!B:L,11,0)</f>
        <v>2 - Fraude Externo</v>
      </c>
      <c r="Y188" s="59" t="str">
        <f>VLOOKUP(Tabla15[[#This Row],[N° 
Evento]],'Eventos de riesgos'!B:M,12,0)</f>
        <v>22 - Hurto y Fraude</v>
      </c>
      <c r="Z188" s="59" t="str">
        <f>VLOOKUP(Tabla15[[#This Row],[N° 
Evento]],'Eventos de riesgos'!B:N,13,0)</f>
        <v>221 - Robo o Hurto</v>
      </c>
      <c r="AA188" s="44" t="str">
        <f>+VLOOKUP(Tabla15[[#This Row],[N° 
Evento]],'Eventos de riesgos'!B:AE,23,0)</f>
        <v>Hurtos mediante la triangulación de operaciones en cuentas de asociados</v>
      </c>
      <c r="AB188" s="54" t="str">
        <f>VLOOKUP(Tabla15[[#This Row],[N° 
Evento]],'Eventos de riesgos'!B:O,14,0)</f>
        <v>Ninguna</v>
      </c>
      <c r="AC188" s="60">
        <f>VLOOKUP(Tabla15[[#This Row],[N° 
Evento]],'Eventos de riesgos'!B:P,15,0)</f>
        <v>45626.353472222225</v>
      </c>
      <c r="AD188" s="54" t="str">
        <f>VLOOKUP(Tabla15[[#This Row],[N° 
Evento]],'Eventos de riesgos'!B:Q,16,0)</f>
        <v>Ahorros voluntarios</v>
      </c>
      <c r="AE188" s="54" t="str">
        <f>VLOOKUP(Tabla15[[#This Row],[N° 
Evento]],'Eventos de riesgos'!B:R,17,0)</f>
        <v>Cooperativa Digital</v>
      </c>
      <c r="AF188" s="56" t="str">
        <f>VLOOKUP(Tabla15[[#This Row],[N° 
Evento]],'Eventos de riesgos'!B:V,21,0)</f>
        <v>Aprobado</v>
      </c>
      <c r="AG188"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89" spans="3:33" ht="59" customHeight="1" x14ac:dyDescent="0.55000000000000004">
      <c r="C189" s="54" t="str">
        <f>+Tabla15[[#This Row],[N° 
Evento]]&amp;"-"&amp;Tabla15[[#This Row],[N° Tarea]]</f>
        <v>68-3</v>
      </c>
      <c r="D189" s="54">
        <v>68</v>
      </c>
      <c r="E189" s="54">
        <v>3</v>
      </c>
      <c r="F189" s="55" t="s">
        <v>558</v>
      </c>
      <c r="G189" s="44" t="s">
        <v>1020</v>
      </c>
      <c r="H189" s="59" t="s">
        <v>739</v>
      </c>
      <c r="I189" s="56" t="s">
        <v>95</v>
      </c>
      <c r="J189" s="57">
        <v>45601</v>
      </c>
      <c r="K189" s="57">
        <v>45601</v>
      </c>
      <c r="L189" s="47" t="str">
        <f>IF(Tabla15[[#This Row],[Fecha de Finalización]]&gt;0,"Cerrada","En Proceso")</f>
        <v>Cerrada</v>
      </c>
      <c r="M189" s="58">
        <f t="shared" si="6"/>
        <v>0</v>
      </c>
      <c r="N189" s="59" t="s">
        <v>556</v>
      </c>
      <c r="O189" s="54">
        <f>VLOOKUP(Tabla15[[#This Row],[N° 
Evento]],'Eventos de riesgos'!B:C,2,0)</f>
        <v>2024</v>
      </c>
      <c r="P189" s="54" t="str">
        <f>VLOOKUP(Tabla15[[#This Row],[N° 
Evento]],'Eventos de riesgos'!B:D,3,0)</f>
        <v xml:space="preserve">Oct </v>
      </c>
      <c r="Q189" s="60">
        <f>VLOOKUP(Tabla15[[#This Row],[N° 
Evento]],'Eventos de riesgos'!B:E,4,0)</f>
        <v>45566.345833333333</v>
      </c>
      <c r="R189" s="60">
        <f>VLOOKUP(Tabla15[[#This Row],[N° 
Evento]],'Eventos de riesgos'!B:F,5,0)</f>
        <v>45596.345833333333</v>
      </c>
      <c r="S189" s="60">
        <f>VLOOKUP(Tabla15[[#This Row],[N° 
Evento]],'Eventos de riesgos'!B:G,6,0)</f>
        <v>45597.345833333333</v>
      </c>
      <c r="T189"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89" s="61">
        <f>VLOOKUP(Tabla15[[#This Row],[N° 
Evento]],'Eventos de riesgos'!B:I,8,0)</f>
        <v>6911400</v>
      </c>
      <c r="V189" s="61">
        <f>VLOOKUP(Tabla15[[#This Row],[N° 
Evento]],'Eventos de riesgos'!B:J,9,0)</f>
        <v>0</v>
      </c>
      <c r="W189" s="61">
        <f>VLOOKUP(Tabla15[[#This Row],[N° 
Evento]],'Eventos de riesgos'!B:K,10,0)</f>
        <v>0</v>
      </c>
      <c r="X189" s="59" t="str">
        <f>VLOOKUP(Tabla15[[#This Row],[N° 
Evento]],'Eventos de riesgos'!B:L,11,0)</f>
        <v>2 - Fraude Externo</v>
      </c>
      <c r="Y189" s="59" t="str">
        <f>VLOOKUP(Tabla15[[#This Row],[N° 
Evento]],'Eventos de riesgos'!B:M,12,0)</f>
        <v>22 - Hurto y Fraude</v>
      </c>
      <c r="Z189" s="59" t="str">
        <f>VLOOKUP(Tabla15[[#This Row],[N° 
Evento]],'Eventos de riesgos'!B:N,13,0)</f>
        <v>221 - Robo o Hurto</v>
      </c>
      <c r="AA189" s="44" t="str">
        <f>+VLOOKUP(Tabla15[[#This Row],[N° 
Evento]],'Eventos de riesgos'!B:AE,23,0)</f>
        <v>Hurtos mediante la triangulación de operaciones en cuentas de asociados</v>
      </c>
      <c r="AB189" s="54" t="str">
        <f>VLOOKUP(Tabla15[[#This Row],[N° 
Evento]],'Eventos de riesgos'!B:O,14,0)</f>
        <v>Ninguna</v>
      </c>
      <c r="AC189" s="60">
        <f>VLOOKUP(Tabla15[[#This Row],[N° 
Evento]],'Eventos de riesgos'!B:P,15,0)</f>
        <v>45626.353472222225</v>
      </c>
      <c r="AD189" s="54" t="str">
        <f>VLOOKUP(Tabla15[[#This Row],[N° 
Evento]],'Eventos de riesgos'!B:Q,16,0)</f>
        <v>Ahorros voluntarios</v>
      </c>
      <c r="AE189" s="54" t="str">
        <f>VLOOKUP(Tabla15[[#This Row],[N° 
Evento]],'Eventos de riesgos'!B:R,17,0)</f>
        <v>Cooperativa Digital</v>
      </c>
      <c r="AF189" s="56" t="str">
        <f>VLOOKUP(Tabla15[[#This Row],[N° 
Evento]],'Eventos de riesgos'!B:V,21,0)</f>
        <v>Aprobado</v>
      </c>
      <c r="AG189"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90" spans="3:33" ht="59" customHeight="1" x14ac:dyDescent="0.55000000000000004">
      <c r="C190" s="54" t="str">
        <f>+Tabla15[[#This Row],[N° 
Evento]]&amp;"-"&amp;Tabla15[[#This Row],[N° Tarea]]</f>
        <v>68-4</v>
      </c>
      <c r="D190" s="54">
        <v>68</v>
      </c>
      <c r="E190" s="54">
        <v>4</v>
      </c>
      <c r="F190" s="55" t="s">
        <v>869</v>
      </c>
      <c r="G190" s="44" t="s">
        <v>1019</v>
      </c>
      <c r="H190" s="55" t="s">
        <v>554</v>
      </c>
      <c r="I190" s="55" t="s">
        <v>554</v>
      </c>
      <c r="J190" s="57">
        <v>45601</v>
      </c>
      <c r="K190" s="57">
        <v>45601</v>
      </c>
      <c r="L190" s="47" t="str">
        <f>IF(Tabla15[[#This Row],[Fecha de Finalización]]&gt;0,"Cerrada","En Proceso")</f>
        <v>Cerrada</v>
      </c>
      <c r="M190" s="58">
        <f t="shared" si="6"/>
        <v>0</v>
      </c>
      <c r="N190" s="59" t="s">
        <v>559</v>
      </c>
      <c r="O190" s="54">
        <f>VLOOKUP(Tabla15[[#This Row],[N° 
Evento]],'Eventos de riesgos'!B:C,2,0)</f>
        <v>2024</v>
      </c>
      <c r="P190" s="54" t="str">
        <f>VLOOKUP(Tabla15[[#This Row],[N° 
Evento]],'Eventos de riesgos'!B:D,3,0)</f>
        <v xml:space="preserve">Oct </v>
      </c>
      <c r="Q190" s="60">
        <f>VLOOKUP(Tabla15[[#This Row],[N° 
Evento]],'Eventos de riesgos'!B:E,4,0)</f>
        <v>45566.345833333333</v>
      </c>
      <c r="R190" s="60">
        <f>VLOOKUP(Tabla15[[#This Row],[N° 
Evento]],'Eventos de riesgos'!B:F,5,0)</f>
        <v>45596.345833333333</v>
      </c>
      <c r="S190" s="60">
        <f>VLOOKUP(Tabla15[[#This Row],[N° 
Evento]],'Eventos de riesgos'!B:G,6,0)</f>
        <v>45597.345833333333</v>
      </c>
      <c r="T190"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90" s="61">
        <f>VLOOKUP(Tabla15[[#This Row],[N° 
Evento]],'Eventos de riesgos'!B:I,8,0)</f>
        <v>6911400</v>
      </c>
      <c r="V190" s="61">
        <f>VLOOKUP(Tabla15[[#This Row],[N° 
Evento]],'Eventos de riesgos'!B:J,9,0)</f>
        <v>0</v>
      </c>
      <c r="W190" s="61">
        <f>VLOOKUP(Tabla15[[#This Row],[N° 
Evento]],'Eventos de riesgos'!B:K,10,0)</f>
        <v>0</v>
      </c>
      <c r="X190" s="59" t="str">
        <f>VLOOKUP(Tabla15[[#This Row],[N° 
Evento]],'Eventos de riesgos'!B:L,11,0)</f>
        <v>2 - Fraude Externo</v>
      </c>
      <c r="Y190" s="59" t="str">
        <f>VLOOKUP(Tabla15[[#This Row],[N° 
Evento]],'Eventos de riesgos'!B:M,12,0)</f>
        <v>22 - Hurto y Fraude</v>
      </c>
      <c r="Z190" s="59" t="str">
        <f>VLOOKUP(Tabla15[[#This Row],[N° 
Evento]],'Eventos de riesgos'!B:N,13,0)</f>
        <v>221 - Robo o Hurto</v>
      </c>
      <c r="AA190" s="44" t="str">
        <f>+VLOOKUP(Tabla15[[#This Row],[N° 
Evento]],'Eventos de riesgos'!B:AE,23,0)</f>
        <v>Hurtos mediante la triangulación de operaciones en cuentas de asociados</v>
      </c>
      <c r="AB190" s="54" t="str">
        <f>VLOOKUP(Tabla15[[#This Row],[N° 
Evento]],'Eventos de riesgos'!B:O,14,0)</f>
        <v>Ninguna</v>
      </c>
      <c r="AC190" s="60">
        <f>VLOOKUP(Tabla15[[#This Row],[N° 
Evento]],'Eventos de riesgos'!B:P,15,0)</f>
        <v>45626.353472222225</v>
      </c>
      <c r="AD190" s="54" t="str">
        <f>VLOOKUP(Tabla15[[#This Row],[N° 
Evento]],'Eventos de riesgos'!B:Q,16,0)</f>
        <v>Ahorros voluntarios</v>
      </c>
      <c r="AE190" s="54" t="str">
        <f>VLOOKUP(Tabla15[[#This Row],[N° 
Evento]],'Eventos de riesgos'!B:R,17,0)</f>
        <v>Cooperativa Digital</v>
      </c>
      <c r="AF190" s="56" t="str">
        <f>VLOOKUP(Tabla15[[#This Row],[N° 
Evento]],'Eventos de riesgos'!B:V,21,0)</f>
        <v>Aprobado</v>
      </c>
      <c r="AG190"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91" spans="3:33" ht="59" customHeight="1" x14ac:dyDescent="0.55000000000000004">
      <c r="C191" s="54" t="str">
        <f>+Tabla15[[#This Row],[N° 
Evento]]&amp;"-"&amp;Tabla15[[#This Row],[N° Tarea]]</f>
        <v>68-6</v>
      </c>
      <c r="D191" s="54">
        <v>68</v>
      </c>
      <c r="E191" s="54">
        <v>6</v>
      </c>
      <c r="F191" s="55" t="s">
        <v>870</v>
      </c>
      <c r="G191" s="44" t="s">
        <v>1019</v>
      </c>
      <c r="H191" s="59" t="s">
        <v>509</v>
      </c>
      <c r="I191" s="56" t="s">
        <v>511</v>
      </c>
      <c r="J191" s="57">
        <v>45601</v>
      </c>
      <c r="K191" s="57">
        <v>45601</v>
      </c>
      <c r="L191" s="47" t="str">
        <f>IF(Tabla15[[#This Row],[Fecha de Finalización]]&gt;0,"Cerrada","En Proceso")</f>
        <v>Cerrada</v>
      </c>
      <c r="M191" s="58">
        <f t="shared" si="6"/>
        <v>0</v>
      </c>
      <c r="N191" s="59" t="s">
        <v>560</v>
      </c>
      <c r="O191" s="54">
        <f>VLOOKUP(Tabla15[[#This Row],[N° 
Evento]],'Eventos de riesgos'!B:C,2,0)</f>
        <v>2024</v>
      </c>
      <c r="P191" s="54" t="str">
        <f>VLOOKUP(Tabla15[[#This Row],[N° 
Evento]],'Eventos de riesgos'!B:D,3,0)</f>
        <v xml:space="preserve">Oct </v>
      </c>
      <c r="Q191" s="60">
        <f>VLOOKUP(Tabla15[[#This Row],[N° 
Evento]],'Eventos de riesgos'!B:E,4,0)</f>
        <v>45566.345833333333</v>
      </c>
      <c r="R191" s="60">
        <f>VLOOKUP(Tabla15[[#This Row],[N° 
Evento]],'Eventos de riesgos'!B:F,5,0)</f>
        <v>45596.345833333333</v>
      </c>
      <c r="S191" s="60">
        <f>VLOOKUP(Tabla15[[#This Row],[N° 
Evento]],'Eventos de riesgos'!B:G,6,0)</f>
        <v>45597.345833333333</v>
      </c>
      <c r="T191"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91" s="61">
        <f>VLOOKUP(Tabla15[[#This Row],[N° 
Evento]],'Eventos de riesgos'!B:I,8,0)</f>
        <v>6911400</v>
      </c>
      <c r="V191" s="61">
        <f>VLOOKUP(Tabla15[[#This Row],[N° 
Evento]],'Eventos de riesgos'!B:J,9,0)</f>
        <v>0</v>
      </c>
      <c r="W191" s="61">
        <f>VLOOKUP(Tabla15[[#This Row],[N° 
Evento]],'Eventos de riesgos'!B:K,10,0)</f>
        <v>0</v>
      </c>
      <c r="X191" s="59" t="str">
        <f>VLOOKUP(Tabla15[[#This Row],[N° 
Evento]],'Eventos de riesgos'!B:L,11,0)</f>
        <v>2 - Fraude Externo</v>
      </c>
      <c r="Y191" s="59" t="str">
        <f>VLOOKUP(Tabla15[[#This Row],[N° 
Evento]],'Eventos de riesgos'!B:M,12,0)</f>
        <v>22 - Hurto y Fraude</v>
      </c>
      <c r="Z191" s="59" t="str">
        <f>VLOOKUP(Tabla15[[#This Row],[N° 
Evento]],'Eventos de riesgos'!B:N,13,0)</f>
        <v>221 - Robo o Hurto</v>
      </c>
      <c r="AA191" s="44" t="str">
        <f>+VLOOKUP(Tabla15[[#This Row],[N° 
Evento]],'Eventos de riesgos'!B:AE,23,0)</f>
        <v>Hurtos mediante la triangulación de operaciones en cuentas de asociados</v>
      </c>
      <c r="AB191" s="54" t="str">
        <f>VLOOKUP(Tabla15[[#This Row],[N° 
Evento]],'Eventos de riesgos'!B:O,14,0)</f>
        <v>Ninguna</v>
      </c>
      <c r="AC191" s="60">
        <f>VLOOKUP(Tabla15[[#This Row],[N° 
Evento]],'Eventos de riesgos'!B:P,15,0)</f>
        <v>45626.353472222225</v>
      </c>
      <c r="AD191" s="54" t="str">
        <f>VLOOKUP(Tabla15[[#This Row],[N° 
Evento]],'Eventos de riesgos'!B:Q,16,0)</f>
        <v>Ahorros voluntarios</v>
      </c>
      <c r="AE191" s="54" t="str">
        <f>VLOOKUP(Tabla15[[#This Row],[N° 
Evento]],'Eventos de riesgos'!B:R,17,0)</f>
        <v>Cooperativa Digital</v>
      </c>
      <c r="AF191" s="56" t="str">
        <f>VLOOKUP(Tabla15[[#This Row],[N° 
Evento]],'Eventos de riesgos'!B:V,21,0)</f>
        <v>Aprobado</v>
      </c>
      <c r="AG191"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92" spans="3:33" ht="59" customHeight="1" x14ac:dyDescent="0.55000000000000004">
      <c r="C192" s="54" t="str">
        <f>+Tabla15[[#This Row],[N° 
Evento]]&amp;"-"&amp;Tabla15[[#This Row],[N° Tarea]]</f>
        <v>68-7</v>
      </c>
      <c r="D192" s="54">
        <v>68</v>
      </c>
      <c r="E192" s="54">
        <v>7</v>
      </c>
      <c r="F192" s="55" t="s">
        <v>871</v>
      </c>
      <c r="G192" s="44" t="s">
        <v>1019</v>
      </c>
      <c r="H192" s="59" t="s">
        <v>739</v>
      </c>
      <c r="I192" s="56" t="s">
        <v>95</v>
      </c>
      <c r="J192" s="57">
        <v>45601</v>
      </c>
      <c r="K192" s="57">
        <v>45298</v>
      </c>
      <c r="L192" s="47" t="str">
        <f>IF(Tabla15[[#This Row],[Fecha de Finalización]]&gt;0,"Cerrada","En Proceso")</f>
        <v>Cerrada</v>
      </c>
      <c r="M192" s="58">
        <f t="shared" si="6"/>
        <v>-303</v>
      </c>
      <c r="N192" s="59" t="s">
        <v>872</v>
      </c>
      <c r="O192" s="54">
        <f>VLOOKUP(Tabla15[[#This Row],[N° 
Evento]],'Eventos de riesgos'!B:C,2,0)</f>
        <v>2024</v>
      </c>
      <c r="P192" s="54" t="str">
        <f>VLOOKUP(Tabla15[[#This Row],[N° 
Evento]],'Eventos de riesgos'!B:D,3,0)</f>
        <v xml:space="preserve">Oct </v>
      </c>
      <c r="Q192" s="60">
        <f>VLOOKUP(Tabla15[[#This Row],[N° 
Evento]],'Eventos de riesgos'!B:E,4,0)</f>
        <v>45566.345833333333</v>
      </c>
      <c r="R192" s="60">
        <f>VLOOKUP(Tabla15[[#This Row],[N° 
Evento]],'Eventos de riesgos'!B:F,5,0)</f>
        <v>45596.345833333333</v>
      </c>
      <c r="S192" s="60">
        <f>VLOOKUP(Tabla15[[#This Row],[N° 
Evento]],'Eventos de riesgos'!B:G,6,0)</f>
        <v>45597.345833333333</v>
      </c>
      <c r="T192"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92" s="61">
        <f>VLOOKUP(Tabla15[[#This Row],[N° 
Evento]],'Eventos de riesgos'!B:I,8,0)</f>
        <v>6911400</v>
      </c>
      <c r="V192" s="61">
        <f>VLOOKUP(Tabla15[[#This Row],[N° 
Evento]],'Eventos de riesgos'!B:J,9,0)</f>
        <v>0</v>
      </c>
      <c r="W192" s="61">
        <f>VLOOKUP(Tabla15[[#This Row],[N° 
Evento]],'Eventos de riesgos'!B:K,10,0)</f>
        <v>0</v>
      </c>
      <c r="X192" s="59" t="str">
        <f>VLOOKUP(Tabla15[[#This Row],[N° 
Evento]],'Eventos de riesgos'!B:L,11,0)</f>
        <v>2 - Fraude Externo</v>
      </c>
      <c r="Y192" s="59" t="str">
        <f>VLOOKUP(Tabla15[[#This Row],[N° 
Evento]],'Eventos de riesgos'!B:M,12,0)</f>
        <v>22 - Hurto y Fraude</v>
      </c>
      <c r="Z192" s="59" t="str">
        <f>VLOOKUP(Tabla15[[#This Row],[N° 
Evento]],'Eventos de riesgos'!B:N,13,0)</f>
        <v>221 - Robo o Hurto</v>
      </c>
      <c r="AA192" s="44" t="str">
        <f>+VLOOKUP(Tabla15[[#This Row],[N° 
Evento]],'Eventos de riesgos'!B:AE,23,0)</f>
        <v>Hurtos mediante la triangulación de operaciones en cuentas de asociados</v>
      </c>
      <c r="AB192" s="54" t="str">
        <f>VLOOKUP(Tabla15[[#This Row],[N° 
Evento]],'Eventos de riesgos'!B:O,14,0)</f>
        <v>Ninguna</v>
      </c>
      <c r="AC192" s="60">
        <f>VLOOKUP(Tabla15[[#This Row],[N° 
Evento]],'Eventos de riesgos'!B:P,15,0)</f>
        <v>45626.353472222225</v>
      </c>
      <c r="AD192" s="54" t="str">
        <f>VLOOKUP(Tabla15[[#This Row],[N° 
Evento]],'Eventos de riesgos'!B:Q,16,0)</f>
        <v>Ahorros voluntarios</v>
      </c>
      <c r="AE192" s="54" t="str">
        <f>VLOOKUP(Tabla15[[#This Row],[N° 
Evento]],'Eventos de riesgos'!B:R,17,0)</f>
        <v>Cooperativa Digital</v>
      </c>
      <c r="AF192" s="56" t="str">
        <f>VLOOKUP(Tabla15[[#This Row],[N° 
Evento]],'Eventos de riesgos'!B:V,21,0)</f>
        <v>Aprobado</v>
      </c>
      <c r="AG192"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93" spans="3:33" ht="59" customHeight="1" x14ac:dyDescent="0.55000000000000004">
      <c r="C193" s="54" t="str">
        <f>+Tabla15[[#This Row],[N° 
Evento]]&amp;"-"&amp;Tabla15[[#This Row],[N° Tarea]]</f>
        <v>68-8</v>
      </c>
      <c r="D193" s="54">
        <v>68</v>
      </c>
      <c r="E193" s="54">
        <v>8</v>
      </c>
      <c r="F193" s="55" t="s">
        <v>562</v>
      </c>
      <c r="G193" s="44" t="s">
        <v>1020</v>
      </c>
      <c r="H193" s="59" t="s">
        <v>509</v>
      </c>
      <c r="I193" s="56" t="s">
        <v>511</v>
      </c>
      <c r="J193" s="57">
        <v>45601</v>
      </c>
      <c r="K193" s="57">
        <v>45601</v>
      </c>
      <c r="L193" s="47" t="str">
        <f>IF(Tabla15[[#This Row],[Fecha de Finalización]]&gt;0,"Cerrada","En Proceso")</f>
        <v>Cerrada</v>
      </c>
      <c r="M193" s="58">
        <f t="shared" si="6"/>
        <v>0</v>
      </c>
      <c r="N193" s="59" t="s">
        <v>563</v>
      </c>
      <c r="O193" s="54">
        <f>VLOOKUP(Tabla15[[#This Row],[N° 
Evento]],'Eventos de riesgos'!B:C,2,0)</f>
        <v>2024</v>
      </c>
      <c r="P193" s="54" t="str">
        <f>VLOOKUP(Tabla15[[#This Row],[N° 
Evento]],'Eventos de riesgos'!B:D,3,0)</f>
        <v xml:space="preserve">Oct </v>
      </c>
      <c r="Q193" s="60">
        <f>VLOOKUP(Tabla15[[#This Row],[N° 
Evento]],'Eventos de riesgos'!B:E,4,0)</f>
        <v>45566.345833333333</v>
      </c>
      <c r="R193" s="60">
        <f>VLOOKUP(Tabla15[[#This Row],[N° 
Evento]],'Eventos de riesgos'!B:F,5,0)</f>
        <v>45596.345833333333</v>
      </c>
      <c r="S193" s="60">
        <f>VLOOKUP(Tabla15[[#This Row],[N° 
Evento]],'Eventos de riesgos'!B:G,6,0)</f>
        <v>45597.345833333333</v>
      </c>
      <c r="T193"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93" s="61">
        <f>VLOOKUP(Tabla15[[#This Row],[N° 
Evento]],'Eventos de riesgos'!B:I,8,0)</f>
        <v>6911400</v>
      </c>
      <c r="V193" s="61">
        <f>VLOOKUP(Tabla15[[#This Row],[N° 
Evento]],'Eventos de riesgos'!B:J,9,0)</f>
        <v>0</v>
      </c>
      <c r="W193" s="61">
        <f>VLOOKUP(Tabla15[[#This Row],[N° 
Evento]],'Eventos de riesgos'!B:K,10,0)</f>
        <v>0</v>
      </c>
      <c r="X193" s="59" t="str">
        <f>VLOOKUP(Tabla15[[#This Row],[N° 
Evento]],'Eventos de riesgos'!B:L,11,0)</f>
        <v>2 - Fraude Externo</v>
      </c>
      <c r="Y193" s="59" t="str">
        <f>VLOOKUP(Tabla15[[#This Row],[N° 
Evento]],'Eventos de riesgos'!B:M,12,0)</f>
        <v>22 - Hurto y Fraude</v>
      </c>
      <c r="Z193" s="59" t="str">
        <f>VLOOKUP(Tabla15[[#This Row],[N° 
Evento]],'Eventos de riesgos'!B:N,13,0)</f>
        <v>221 - Robo o Hurto</v>
      </c>
      <c r="AA193" s="44" t="str">
        <f>+VLOOKUP(Tabla15[[#This Row],[N° 
Evento]],'Eventos de riesgos'!B:AE,23,0)</f>
        <v>Hurtos mediante la triangulación de operaciones en cuentas de asociados</v>
      </c>
      <c r="AB193" s="54" t="str">
        <f>VLOOKUP(Tabla15[[#This Row],[N° 
Evento]],'Eventos de riesgos'!B:O,14,0)</f>
        <v>Ninguna</v>
      </c>
      <c r="AC193" s="60">
        <f>VLOOKUP(Tabla15[[#This Row],[N° 
Evento]],'Eventos de riesgos'!B:P,15,0)</f>
        <v>45626.353472222225</v>
      </c>
      <c r="AD193" s="54" t="str">
        <f>VLOOKUP(Tabla15[[#This Row],[N° 
Evento]],'Eventos de riesgos'!B:Q,16,0)</f>
        <v>Ahorros voluntarios</v>
      </c>
      <c r="AE193" s="54" t="str">
        <f>VLOOKUP(Tabla15[[#This Row],[N° 
Evento]],'Eventos de riesgos'!B:R,17,0)</f>
        <v>Cooperativa Digital</v>
      </c>
      <c r="AF193" s="56" t="str">
        <f>VLOOKUP(Tabla15[[#This Row],[N° 
Evento]],'Eventos de riesgos'!B:V,21,0)</f>
        <v>Aprobado</v>
      </c>
      <c r="AG193"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94" spans="3:33" ht="59" customHeight="1" x14ac:dyDescent="0.55000000000000004">
      <c r="C194" s="54" t="str">
        <f>+Tabla15[[#This Row],[N° 
Evento]]&amp;"-"&amp;Tabla15[[#This Row],[N° Tarea]]</f>
        <v>68-9</v>
      </c>
      <c r="D194" s="54">
        <v>68</v>
      </c>
      <c r="E194" s="54">
        <v>9</v>
      </c>
      <c r="F194" s="55" t="s">
        <v>873</v>
      </c>
      <c r="G194" s="44" t="s">
        <v>1019</v>
      </c>
      <c r="H194" s="59" t="s">
        <v>276</v>
      </c>
      <c r="I194" s="56" t="s">
        <v>98</v>
      </c>
      <c r="J194" s="57">
        <v>45601</v>
      </c>
      <c r="K194" s="57">
        <v>45601</v>
      </c>
      <c r="L194" s="47" t="str">
        <f>IF(Tabla15[[#This Row],[Fecha de Finalización]]&gt;0,"Cerrada","En Proceso")</f>
        <v>Cerrada</v>
      </c>
      <c r="M194" s="58">
        <f t="shared" si="6"/>
        <v>0</v>
      </c>
      <c r="N194" s="59" t="s">
        <v>561</v>
      </c>
      <c r="O194" s="54">
        <f>VLOOKUP(Tabla15[[#This Row],[N° 
Evento]],'Eventos de riesgos'!B:C,2,0)</f>
        <v>2024</v>
      </c>
      <c r="P194" s="54" t="str">
        <f>VLOOKUP(Tabla15[[#This Row],[N° 
Evento]],'Eventos de riesgos'!B:D,3,0)</f>
        <v xml:space="preserve">Oct </v>
      </c>
      <c r="Q194" s="60">
        <f>VLOOKUP(Tabla15[[#This Row],[N° 
Evento]],'Eventos de riesgos'!B:E,4,0)</f>
        <v>45566.345833333333</v>
      </c>
      <c r="R194" s="60">
        <f>VLOOKUP(Tabla15[[#This Row],[N° 
Evento]],'Eventos de riesgos'!B:F,5,0)</f>
        <v>45596.345833333333</v>
      </c>
      <c r="S194" s="60">
        <f>VLOOKUP(Tabla15[[#This Row],[N° 
Evento]],'Eventos de riesgos'!B:G,6,0)</f>
        <v>45597.345833333333</v>
      </c>
      <c r="T194"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94" s="61">
        <f>VLOOKUP(Tabla15[[#This Row],[N° 
Evento]],'Eventos de riesgos'!B:I,8,0)</f>
        <v>6911400</v>
      </c>
      <c r="V194" s="61">
        <f>VLOOKUP(Tabla15[[#This Row],[N° 
Evento]],'Eventos de riesgos'!B:J,9,0)</f>
        <v>0</v>
      </c>
      <c r="W194" s="61">
        <f>VLOOKUP(Tabla15[[#This Row],[N° 
Evento]],'Eventos de riesgos'!B:K,10,0)</f>
        <v>0</v>
      </c>
      <c r="X194" s="59" t="str">
        <f>VLOOKUP(Tabla15[[#This Row],[N° 
Evento]],'Eventos de riesgos'!B:L,11,0)</f>
        <v>2 - Fraude Externo</v>
      </c>
      <c r="Y194" s="59" t="str">
        <f>VLOOKUP(Tabla15[[#This Row],[N° 
Evento]],'Eventos de riesgos'!B:M,12,0)</f>
        <v>22 - Hurto y Fraude</v>
      </c>
      <c r="Z194" s="59" t="str">
        <f>VLOOKUP(Tabla15[[#This Row],[N° 
Evento]],'Eventos de riesgos'!B:N,13,0)</f>
        <v>221 - Robo o Hurto</v>
      </c>
      <c r="AA194" s="44" t="str">
        <f>+VLOOKUP(Tabla15[[#This Row],[N° 
Evento]],'Eventos de riesgos'!B:AE,23,0)</f>
        <v>Hurtos mediante la triangulación de operaciones en cuentas de asociados</v>
      </c>
      <c r="AB194" s="54" t="str">
        <f>VLOOKUP(Tabla15[[#This Row],[N° 
Evento]],'Eventos de riesgos'!B:O,14,0)</f>
        <v>Ninguna</v>
      </c>
      <c r="AC194" s="60">
        <f>VLOOKUP(Tabla15[[#This Row],[N° 
Evento]],'Eventos de riesgos'!B:P,15,0)</f>
        <v>45626.353472222225</v>
      </c>
      <c r="AD194" s="54" t="str">
        <f>VLOOKUP(Tabla15[[#This Row],[N° 
Evento]],'Eventos de riesgos'!B:Q,16,0)</f>
        <v>Ahorros voluntarios</v>
      </c>
      <c r="AE194" s="54" t="str">
        <f>VLOOKUP(Tabla15[[#This Row],[N° 
Evento]],'Eventos de riesgos'!B:R,17,0)</f>
        <v>Cooperativa Digital</v>
      </c>
      <c r="AF194" s="56" t="str">
        <f>VLOOKUP(Tabla15[[#This Row],[N° 
Evento]],'Eventos de riesgos'!B:V,21,0)</f>
        <v>Aprobado</v>
      </c>
      <c r="AG194"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95" spans="3:33" ht="59" customHeight="1" x14ac:dyDescent="0.55000000000000004">
      <c r="C195" s="54" t="str">
        <f>+Tabla15[[#This Row],[N° 
Evento]]&amp;"-"&amp;Tabla15[[#This Row],[N° Tarea]]</f>
        <v>68-10</v>
      </c>
      <c r="D195" s="54">
        <v>68</v>
      </c>
      <c r="E195" s="54">
        <v>10</v>
      </c>
      <c r="F195" s="55" t="s">
        <v>874</v>
      </c>
      <c r="G195" s="44" t="s">
        <v>1019</v>
      </c>
      <c r="H195" s="55" t="s">
        <v>554</v>
      </c>
      <c r="I195" s="55" t="s">
        <v>554</v>
      </c>
      <c r="J195" s="57">
        <v>45601</v>
      </c>
      <c r="K195" s="57">
        <v>45601</v>
      </c>
      <c r="L195" s="47" t="str">
        <f>IF(Tabla15[[#This Row],[Fecha de Finalización]]&gt;0,"Cerrada","En Proceso")</f>
        <v>Cerrada</v>
      </c>
      <c r="M195" s="58">
        <f t="shared" si="6"/>
        <v>0</v>
      </c>
      <c r="N195" s="59" t="s">
        <v>564</v>
      </c>
      <c r="O195" s="54">
        <f>VLOOKUP(Tabla15[[#This Row],[N° 
Evento]],'Eventos de riesgos'!B:C,2,0)</f>
        <v>2024</v>
      </c>
      <c r="P195" s="54" t="str">
        <f>VLOOKUP(Tabla15[[#This Row],[N° 
Evento]],'Eventos de riesgos'!B:D,3,0)</f>
        <v xml:space="preserve">Oct </v>
      </c>
      <c r="Q195" s="60">
        <f>VLOOKUP(Tabla15[[#This Row],[N° 
Evento]],'Eventos de riesgos'!B:E,4,0)</f>
        <v>45566.345833333333</v>
      </c>
      <c r="R195" s="60">
        <f>VLOOKUP(Tabla15[[#This Row],[N° 
Evento]],'Eventos de riesgos'!B:F,5,0)</f>
        <v>45596.345833333333</v>
      </c>
      <c r="S195" s="60">
        <f>VLOOKUP(Tabla15[[#This Row],[N° 
Evento]],'Eventos de riesgos'!B:G,6,0)</f>
        <v>45597.345833333333</v>
      </c>
      <c r="T195"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95" s="61">
        <f>VLOOKUP(Tabla15[[#This Row],[N° 
Evento]],'Eventos de riesgos'!B:I,8,0)</f>
        <v>6911400</v>
      </c>
      <c r="V195" s="61">
        <f>VLOOKUP(Tabla15[[#This Row],[N° 
Evento]],'Eventos de riesgos'!B:J,9,0)</f>
        <v>0</v>
      </c>
      <c r="W195" s="61">
        <f>VLOOKUP(Tabla15[[#This Row],[N° 
Evento]],'Eventos de riesgos'!B:K,10,0)</f>
        <v>0</v>
      </c>
      <c r="X195" s="59" t="str">
        <f>VLOOKUP(Tabla15[[#This Row],[N° 
Evento]],'Eventos de riesgos'!B:L,11,0)</f>
        <v>2 - Fraude Externo</v>
      </c>
      <c r="Y195" s="59" t="str">
        <f>VLOOKUP(Tabla15[[#This Row],[N° 
Evento]],'Eventos de riesgos'!B:M,12,0)</f>
        <v>22 - Hurto y Fraude</v>
      </c>
      <c r="Z195" s="59" t="str">
        <f>VLOOKUP(Tabla15[[#This Row],[N° 
Evento]],'Eventos de riesgos'!B:N,13,0)</f>
        <v>221 - Robo o Hurto</v>
      </c>
      <c r="AA195" s="44" t="str">
        <f>+VLOOKUP(Tabla15[[#This Row],[N° 
Evento]],'Eventos de riesgos'!B:AE,23,0)</f>
        <v>Hurtos mediante la triangulación de operaciones en cuentas de asociados</v>
      </c>
      <c r="AB195" s="54" t="str">
        <f>VLOOKUP(Tabla15[[#This Row],[N° 
Evento]],'Eventos de riesgos'!B:O,14,0)</f>
        <v>Ninguna</v>
      </c>
      <c r="AC195" s="60">
        <f>VLOOKUP(Tabla15[[#This Row],[N° 
Evento]],'Eventos de riesgos'!B:P,15,0)</f>
        <v>45626.353472222225</v>
      </c>
      <c r="AD195" s="54" t="str">
        <f>VLOOKUP(Tabla15[[#This Row],[N° 
Evento]],'Eventos de riesgos'!B:Q,16,0)</f>
        <v>Ahorros voluntarios</v>
      </c>
      <c r="AE195" s="54" t="str">
        <f>VLOOKUP(Tabla15[[#This Row],[N° 
Evento]],'Eventos de riesgos'!B:R,17,0)</f>
        <v>Cooperativa Digital</v>
      </c>
      <c r="AF195" s="56" t="str">
        <f>VLOOKUP(Tabla15[[#This Row],[N° 
Evento]],'Eventos de riesgos'!B:V,21,0)</f>
        <v>Aprobado</v>
      </c>
      <c r="AG195"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96" spans="3:33" ht="59" customHeight="1" x14ac:dyDescent="0.55000000000000004">
      <c r="C196" s="54" t="str">
        <f>+Tabla15[[#This Row],[N° 
Evento]]&amp;"-"&amp;Tabla15[[#This Row],[N° Tarea]]</f>
        <v>68-11</v>
      </c>
      <c r="D196" s="54">
        <v>68</v>
      </c>
      <c r="E196" s="54">
        <v>11</v>
      </c>
      <c r="F196" s="55" t="s">
        <v>576</v>
      </c>
      <c r="G196" s="44" t="s">
        <v>1019</v>
      </c>
      <c r="H196" s="59" t="s">
        <v>577</v>
      </c>
      <c r="I196" s="59" t="s">
        <v>578</v>
      </c>
      <c r="J196" s="57">
        <v>45601</v>
      </c>
      <c r="K196" s="57">
        <v>45601</v>
      </c>
      <c r="L196" s="47" t="str">
        <f>IF(Tabla15[[#This Row],[Fecha de Finalización]]&gt;0,"Cerrada","En Proceso")</f>
        <v>Cerrada</v>
      </c>
      <c r="M196" s="58">
        <f t="shared" si="6"/>
        <v>0</v>
      </c>
      <c r="N196" s="59" t="s">
        <v>575</v>
      </c>
      <c r="O196" s="54">
        <f>VLOOKUP(Tabla15[[#This Row],[N° 
Evento]],'Eventos de riesgos'!B:C,2,0)</f>
        <v>2024</v>
      </c>
      <c r="P196" s="54" t="str">
        <f>VLOOKUP(Tabla15[[#This Row],[N° 
Evento]],'Eventos de riesgos'!B:D,3,0)</f>
        <v xml:space="preserve">Oct </v>
      </c>
      <c r="Q196" s="60">
        <f>VLOOKUP(Tabla15[[#This Row],[N° 
Evento]],'Eventos de riesgos'!B:E,4,0)</f>
        <v>45566.345833333333</v>
      </c>
      <c r="R196" s="60">
        <f>VLOOKUP(Tabla15[[#This Row],[N° 
Evento]],'Eventos de riesgos'!B:F,5,0)</f>
        <v>45596.345833333333</v>
      </c>
      <c r="S196" s="60">
        <f>VLOOKUP(Tabla15[[#This Row],[N° 
Evento]],'Eventos de riesgos'!B:G,6,0)</f>
        <v>45597.345833333333</v>
      </c>
      <c r="T196"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96" s="61">
        <f>VLOOKUP(Tabla15[[#This Row],[N° 
Evento]],'Eventos de riesgos'!B:I,8,0)</f>
        <v>6911400</v>
      </c>
      <c r="V196" s="61">
        <f>VLOOKUP(Tabla15[[#This Row],[N° 
Evento]],'Eventos de riesgos'!B:J,9,0)</f>
        <v>0</v>
      </c>
      <c r="W196" s="61">
        <f>VLOOKUP(Tabla15[[#This Row],[N° 
Evento]],'Eventos de riesgos'!B:K,10,0)</f>
        <v>0</v>
      </c>
      <c r="X196" s="59" t="str">
        <f>VLOOKUP(Tabla15[[#This Row],[N° 
Evento]],'Eventos de riesgos'!B:L,11,0)</f>
        <v>2 - Fraude Externo</v>
      </c>
      <c r="Y196" s="59" t="str">
        <f>VLOOKUP(Tabla15[[#This Row],[N° 
Evento]],'Eventos de riesgos'!B:M,12,0)</f>
        <v>22 - Hurto y Fraude</v>
      </c>
      <c r="Z196" s="59" t="str">
        <f>VLOOKUP(Tabla15[[#This Row],[N° 
Evento]],'Eventos de riesgos'!B:N,13,0)</f>
        <v>221 - Robo o Hurto</v>
      </c>
      <c r="AA196" s="44" t="str">
        <f>+VLOOKUP(Tabla15[[#This Row],[N° 
Evento]],'Eventos de riesgos'!B:AE,23,0)</f>
        <v>Hurtos mediante la triangulación de operaciones en cuentas de asociados</v>
      </c>
      <c r="AB196" s="54" t="str">
        <f>VLOOKUP(Tabla15[[#This Row],[N° 
Evento]],'Eventos de riesgos'!B:O,14,0)</f>
        <v>Ninguna</v>
      </c>
      <c r="AC196" s="60">
        <f>VLOOKUP(Tabla15[[#This Row],[N° 
Evento]],'Eventos de riesgos'!B:P,15,0)</f>
        <v>45626.353472222225</v>
      </c>
      <c r="AD196" s="54" t="str">
        <f>VLOOKUP(Tabla15[[#This Row],[N° 
Evento]],'Eventos de riesgos'!B:Q,16,0)</f>
        <v>Ahorros voluntarios</v>
      </c>
      <c r="AE196" s="54" t="str">
        <f>VLOOKUP(Tabla15[[#This Row],[N° 
Evento]],'Eventos de riesgos'!B:R,17,0)</f>
        <v>Cooperativa Digital</v>
      </c>
      <c r="AF196" s="56" t="str">
        <f>VLOOKUP(Tabla15[[#This Row],[N° 
Evento]],'Eventos de riesgos'!B:V,21,0)</f>
        <v>Aprobado</v>
      </c>
      <c r="AG196"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97" spans="3:33" ht="59" customHeight="1" x14ac:dyDescent="0.55000000000000004">
      <c r="C197" s="54" t="str">
        <f>+Tabla15[[#This Row],[N° 
Evento]]&amp;"-"&amp;Tabla15[[#This Row],[N° Tarea]]</f>
        <v>68-12</v>
      </c>
      <c r="D197" s="54">
        <v>68</v>
      </c>
      <c r="E197" s="54">
        <v>12</v>
      </c>
      <c r="F197" s="55" t="s">
        <v>581</v>
      </c>
      <c r="G197" s="44" t="s">
        <v>1019</v>
      </c>
      <c r="H197" s="59" t="s">
        <v>233</v>
      </c>
      <c r="I197" s="59" t="s">
        <v>240</v>
      </c>
      <c r="J197" s="57">
        <v>45603</v>
      </c>
      <c r="K197" s="57">
        <v>45626</v>
      </c>
      <c r="L197" s="47" t="str">
        <f>IF(Tabla15[[#This Row],[Fecha de Finalización]]&gt;0,"Cerrada","En Proceso")</f>
        <v>Cerrada</v>
      </c>
      <c r="M197" s="58">
        <f t="shared" si="6"/>
        <v>23</v>
      </c>
      <c r="N197" s="59" t="s">
        <v>875</v>
      </c>
      <c r="O197" s="54">
        <f>VLOOKUP(Tabla15[[#This Row],[N° 
Evento]],'Eventos de riesgos'!B:C,2,0)</f>
        <v>2024</v>
      </c>
      <c r="P197" s="54" t="str">
        <f>VLOOKUP(Tabla15[[#This Row],[N° 
Evento]],'Eventos de riesgos'!B:D,3,0)</f>
        <v xml:space="preserve">Oct </v>
      </c>
      <c r="Q197" s="60">
        <f>VLOOKUP(Tabla15[[#This Row],[N° 
Evento]],'Eventos de riesgos'!B:E,4,0)</f>
        <v>45566.345833333333</v>
      </c>
      <c r="R197" s="60">
        <f>VLOOKUP(Tabla15[[#This Row],[N° 
Evento]],'Eventos de riesgos'!B:F,5,0)</f>
        <v>45596.345833333333</v>
      </c>
      <c r="S197" s="60">
        <f>VLOOKUP(Tabla15[[#This Row],[N° 
Evento]],'Eventos de riesgos'!B:G,6,0)</f>
        <v>45597.345833333333</v>
      </c>
      <c r="T197"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97" s="61">
        <f>VLOOKUP(Tabla15[[#This Row],[N° 
Evento]],'Eventos de riesgos'!B:I,8,0)</f>
        <v>6911400</v>
      </c>
      <c r="V197" s="61">
        <f>VLOOKUP(Tabla15[[#This Row],[N° 
Evento]],'Eventos de riesgos'!B:J,9,0)</f>
        <v>0</v>
      </c>
      <c r="W197" s="61">
        <f>VLOOKUP(Tabla15[[#This Row],[N° 
Evento]],'Eventos de riesgos'!B:K,10,0)</f>
        <v>0</v>
      </c>
      <c r="X197" s="59" t="str">
        <f>VLOOKUP(Tabla15[[#This Row],[N° 
Evento]],'Eventos de riesgos'!B:L,11,0)</f>
        <v>2 - Fraude Externo</v>
      </c>
      <c r="Y197" s="59" t="str">
        <f>VLOOKUP(Tabla15[[#This Row],[N° 
Evento]],'Eventos de riesgos'!B:M,12,0)</f>
        <v>22 - Hurto y Fraude</v>
      </c>
      <c r="Z197" s="59" t="str">
        <f>VLOOKUP(Tabla15[[#This Row],[N° 
Evento]],'Eventos de riesgos'!B:N,13,0)</f>
        <v>221 - Robo o Hurto</v>
      </c>
      <c r="AA197" s="44" t="str">
        <f>+VLOOKUP(Tabla15[[#This Row],[N° 
Evento]],'Eventos de riesgos'!B:AE,23,0)</f>
        <v>Hurtos mediante la triangulación de operaciones en cuentas de asociados</v>
      </c>
      <c r="AB197" s="54" t="str">
        <f>VLOOKUP(Tabla15[[#This Row],[N° 
Evento]],'Eventos de riesgos'!B:O,14,0)</f>
        <v>Ninguna</v>
      </c>
      <c r="AC197" s="60">
        <f>VLOOKUP(Tabla15[[#This Row],[N° 
Evento]],'Eventos de riesgos'!B:P,15,0)</f>
        <v>45626.353472222225</v>
      </c>
      <c r="AD197" s="54" t="str">
        <f>VLOOKUP(Tabla15[[#This Row],[N° 
Evento]],'Eventos de riesgos'!B:Q,16,0)</f>
        <v>Ahorros voluntarios</v>
      </c>
      <c r="AE197" s="54" t="str">
        <f>VLOOKUP(Tabla15[[#This Row],[N° 
Evento]],'Eventos de riesgos'!B:R,17,0)</f>
        <v>Cooperativa Digital</v>
      </c>
      <c r="AF197" s="56" t="str">
        <f>VLOOKUP(Tabla15[[#This Row],[N° 
Evento]],'Eventos de riesgos'!B:V,21,0)</f>
        <v>Aprobado</v>
      </c>
      <c r="AG197"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98" spans="3:33" ht="59" customHeight="1" x14ac:dyDescent="0.55000000000000004">
      <c r="C198" s="54" t="str">
        <f>+Tabla15[[#This Row],[N° 
Evento]]&amp;"-"&amp;Tabla15[[#This Row],[N° Tarea]]</f>
        <v>68-13</v>
      </c>
      <c r="D198" s="54">
        <v>68</v>
      </c>
      <c r="E198" s="54">
        <v>13</v>
      </c>
      <c r="F198" s="55" t="s">
        <v>876</v>
      </c>
      <c r="G198" s="44" t="s">
        <v>1020</v>
      </c>
      <c r="H198" s="59" t="s">
        <v>582</v>
      </c>
      <c r="I198" s="59" t="s">
        <v>269</v>
      </c>
      <c r="J198" s="57">
        <v>45603</v>
      </c>
      <c r="K198" s="57">
        <v>45603</v>
      </c>
      <c r="L198" s="47" t="str">
        <f>IF(Tabla15[[#This Row],[Fecha de Finalización]]&gt;0,"Cerrada","En Proceso")</f>
        <v>Cerrada</v>
      </c>
      <c r="M198" s="58">
        <f t="shared" si="6"/>
        <v>0</v>
      </c>
      <c r="N198" s="59" t="s">
        <v>877</v>
      </c>
      <c r="O198" s="54">
        <f>VLOOKUP(Tabla15[[#This Row],[N° 
Evento]],'Eventos de riesgos'!B:C,2,0)</f>
        <v>2024</v>
      </c>
      <c r="P198" s="54" t="str">
        <f>VLOOKUP(Tabla15[[#This Row],[N° 
Evento]],'Eventos de riesgos'!B:D,3,0)</f>
        <v xml:space="preserve">Oct </v>
      </c>
      <c r="Q198" s="60">
        <f>VLOOKUP(Tabla15[[#This Row],[N° 
Evento]],'Eventos de riesgos'!B:E,4,0)</f>
        <v>45566.345833333333</v>
      </c>
      <c r="R198" s="60">
        <f>VLOOKUP(Tabla15[[#This Row],[N° 
Evento]],'Eventos de riesgos'!B:F,5,0)</f>
        <v>45596.345833333333</v>
      </c>
      <c r="S198" s="60">
        <f>VLOOKUP(Tabla15[[#This Row],[N° 
Evento]],'Eventos de riesgos'!B:G,6,0)</f>
        <v>45597.345833333333</v>
      </c>
      <c r="T198"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98" s="61">
        <f>VLOOKUP(Tabla15[[#This Row],[N° 
Evento]],'Eventos de riesgos'!B:I,8,0)</f>
        <v>6911400</v>
      </c>
      <c r="V198" s="61">
        <f>VLOOKUP(Tabla15[[#This Row],[N° 
Evento]],'Eventos de riesgos'!B:J,9,0)</f>
        <v>0</v>
      </c>
      <c r="W198" s="61">
        <f>VLOOKUP(Tabla15[[#This Row],[N° 
Evento]],'Eventos de riesgos'!B:K,10,0)</f>
        <v>0</v>
      </c>
      <c r="X198" s="59" t="str">
        <f>VLOOKUP(Tabla15[[#This Row],[N° 
Evento]],'Eventos de riesgos'!B:L,11,0)</f>
        <v>2 - Fraude Externo</v>
      </c>
      <c r="Y198" s="59" t="str">
        <f>VLOOKUP(Tabla15[[#This Row],[N° 
Evento]],'Eventos de riesgos'!B:M,12,0)</f>
        <v>22 - Hurto y Fraude</v>
      </c>
      <c r="Z198" s="59" t="str">
        <f>VLOOKUP(Tabla15[[#This Row],[N° 
Evento]],'Eventos de riesgos'!B:N,13,0)</f>
        <v>221 - Robo o Hurto</v>
      </c>
      <c r="AA198" s="44" t="str">
        <f>+VLOOKUP(Tabla15[[#This Row],[N° 
Evento]],'Eventos de riesgos'!B:AE,23,0)</f>
        <v>Hurtos mediante la triangulación de operaciones en cuentas de asociados</v>
      </c>
      <c r="AB198" s="54" t="str">
        <f>VLOOKUP(Tabla15[[#This Row],[N° 
Evento]],'Eventos de riesgos'!B:O,14,0)</f>
        <v>Ninguna</v>
      </c>
      <c r="AC198" s="60">
        <f>VLOOKUP(Tabla15[[#This Row],[N° 
Evento]],'Eventos de riesgos'!B:P,15,0)</f>
        <v>45626.353472222225</v>
      </c>
      <c r="AD198" s="54" t="str">
        <f>VLOOKUP(Tabla15[[#This Row],[N° 
Evento]],'Eventos de riesgos'!B:Q,16,0)</f>
        <v>Ahorros voluntarios</v>
      </c>
      <c r="AE198" s="54" t="str">
        <f>VLOOKUP(Tabla15[[#This Row],[N° 
Evento]],'Eventos de riesgos'!B:R,17,0)</f>
        <v>Cooperativa Digital</v>
      </c>
      <c r="AF198" s="56" t="str">
        <f>VLOOKUP(Tabla15[[#This Row],[N° 
Evento]],'Eventos de riesgos'!B:V,21,0)</f>
        <v>Aprobado</v>
      </c>
      <c r="AG198"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199" spans="3:33" ht="59" customHeight="1" x14ac:dyDescent="0.55000000000000004">
      <c r="C199" s="54" t="str">
        <f>+Tabla15[[#This Row],[N° 
Evento]]&amp;"-"&amp;Tabla15[[#This Row],[N° Tarea]]</f>
        <v>68-13</v>
      </c>
      <c r="D199" s="54">
        <v>68</v>
      </c>
      <c r="E199" s="54">
        <v>13</v>
      </c>
      <c r="F199" s="55" t="s">
        <v>593</v>
      </c>
      <c r="G199" s="44" t="s">
        <v>1020</v>
      </c>
      <c r="H199" s="59" t="s">
        <v>516</v>
      </c>
      <c r="I199" s="59" t="s">
        <v>514</v>
      </c>
      <c r="J199" s="57">
        <v>45603</v>
      </c>
      <c r="K199" s="57">
        <v>45688</v>
      </c>
      <c r="L199" s="47" t="str">
        <f>IF(Tabla15[[#This Row],[Fecha de Finalización]]&gt;0,"Cerrada","En Proceso")</f>
        <v>Cerrada</v>
      </c>
      <c r="M199" s="58">
        <f t="shared" si="6"/>
        <v>85</v>
      </c>
      <c r="N199" s="59" t="s">
        <v>633</v>
      </c>
      <c r="O199" s="54">
        <f>VLOOKUP(Tabla15[[#This Row],[N° 
Evento]],'Eventos de riesgos'!B:C,2,0)</f>
        <v>2024</v>
      </c>
      <c r="P199" s="54" t="str">
        <f>VLOOKUP(Tabla15[[#This Row],[N° 
Evento]],'Eventos de riesgos'!B:D,3,0)</f>
        <v xml:space="preserve">Oct </v>
      </c>
      <c r="Q199" s="60">
        <f>VLOOKUP(Tabla15[[#This Row],[N° 
Evento]],'Eventos de riesgos'!B:E,4,0)</f>
        <v>45566.345833333333</v>
      </c>
      <c r="R199" s="60">
        <f>VLOOKUP(Tabla15[[#This Row],[N° 
Evento]],'Eventos de riesgos'!B:F,5,0)</f>
        <v>45596.345833333333</v>
      </c>
      <c r="S199" s="60">
        <f>VLOOKUP(Tabla15[[#This Row],[N° 
Evento]],'Eventos de riesgos'!B:G,6,0)</f>
        <v>45597.345833333333</v>
      </c>
      <c r="T199"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199" s="61">
        <f>VLOOKUP(Tabla15[[#This Row],[N° 
Evento]],'Eventos de riesgos'!B:I,8,0)</f>
        <v>6911400</v>
      </c>
      <c r="V199" s="61">
        <f>VLOOKUP(Tabla15[[#This Row],[N° 
Evento]],'Eventos de riesgos'!B:J,9,0)</f>
        <v>0</v>
      </c>
      <c r="W199" s="61">
        <f>VLOOKUP(Tabla15[[#This Row],[N° 
Evento]],'Eventos de riesgos'!B:K,10,0)</f>
        <v>0</v>
      </c>
      <c r="X199" s="59" t="str">
        <f>VLOOKUP(Tabla15[[#This Row],[N° 
Evento]],'Eventos de riesgos'!B:L,11,0)</f>
        <v>2 - Fraude Externo</v>
      </c>
      <c r="Y199" s="59" t="str">
        <f>VLOOKUP(Tabla15[[#This Row],[N° 
Evento]],'Eventos de riesgos'!B:M,12,0)</f>
        <v>22 - Hurto y Fraude</v>
      </c>
      <c r="Z199" s="59" t="str">
        <f>VLOOKUP(Tabla15[[#This Row],[N° 
Evento]],'Eventos de riesgos'!B:N,13,0)</f>
        <v>221 - Robo o Hurto</v>
      </c>
      <c r="AA199" s="44" t="str">
        <f>+VLOOKUP(Tabla15[[#This Row],[N° 
Evento]],'Eventos de riesgos'!B:AE,23,0)</f>
        <v>Hurtos mediante la triangulación de operaciones en cuentas de asociados</v>
      </c>
      <c r="AB199" s="54" t="str">
        <f>VLOOKUP(Tabla15[[#This Row],[N° 
Evento]],'Eventos de riesgos'!B:O,14,0)</f>
        <v>Ninguna</v>
      </c>
      <c r="AC199" s="60">
        <f>VLOOKUP(Tabla15[[#This Row],[N° 
Evento]],'Eventos de riesgos'!B:P,15,0)</f>
        <v>45626.353472222225</v>
      </c>
      <c r="AD199" s="54" t="str">
        <f>VLOOKUP(Tabla15[[#This Row],[N° 
Evento]],'Eventos de riesgos'!B:Q,16,0)</f>
        <v>Ahorros voluntarios</v>
      </c>
      <c r="AE199" s="54" t="str">
        <f>VLOOKUP(Tabla15[[#This Row],[N° 
Evento]],'Eventos de riesgos'!B:R,17,0)</f>
        <v>Cooperativa Digital</v>
      </c>
      <c r="AF199" s="56" t="str">
        <f>VLOOKUP(Tabla15[[#This Row],[N° 
Evento]],'Eventos de riesgos'!B:V,21,0)</f>
        <v>Aprobado</v>
      </c>
      <c r="AG199"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200" spans="3:33" ht="59" customHeight="1" x14ac:dyDescent="0.55000000000000004">
      <c r="C200" s="54" t="str">
        <f>+Tabla15[[#This Row],[N° 
Evento]]&amp;"-"&amp;Tabla15[[#This Row],[N° Tarea]]</f>
        <v>68-14</v>
      </c>
      <c r="D200" s="54">
        <v>68</v>
      </c>
      <c r="E200" s="54">
        <v>14</v>
      </c>
      <c r="F200" s="55" t="s">
        <v>608</v>
      </c>
      <c r="G200" s="44" t="s">
        <v>1020</v>
      </c>
      <c r="H200" s="59" t="s">
        <v>911</v>
      </c>
      <c r="I200" s="59" t="s">
        <v>615</v>
      </c>
      <c r="J200" s="57">
        <v>45621</v>
      </c>
      <c r="K200" s="57">
        <v>45621</v>
      </c>
      <c r="L200" s="47" t="str">
        <f>IF(Tabla15[[#This Row],[Fecha de Finalización]]&gt;0,"Cerrada","En Proceso")</f>
        <v>Cerrada</v>
      </c>
      <c r="M200" s="58">
        <f t="shared" si="6"/>
        <v>0</v>
      </c>
      <c r="N200" s="59" t="s">
        <v>878</v>
      </c>
      <c r="O200" s="54">
        <f>VLOOKUP(Tabla15[[#This Row],[N° 
Evento]],'Eventos de riesgos'!B:C,2,0)</f>
        <v>2024</v>
      </c>
      <c r="P200" s="54" t="str">
        <f>VLOOKUP(Tabla15[[#This Row],[N° 
Evento]],'Eventos de riesgos'!B:D,3,0)</f>
        <v xml:space="preserve">Oct </v>
      </c>
      <c r="Q200" s="60">
        <f>VLOOKUP(Tabla15[[#This Row],[N° 
Evento]],'Eventos de riesgos'!B:E,4,0)</f>
        <v>45566.345833333333</v>
      </c>
      <c r="R200" s="60">
        <f>VLOOKUP(Tabla15[[#This Row],[N° 
Evento]],'Eventos de riesgos'!B:F,5,0)</f>
        <v>45596.345833333333</v>
      </c>
      <c r="S200" s="60">
        <f>VLOOKUP(Tabla15[[#This Row],[N° 
Evento]],'Eventos de riesgos'!B:G,6,0)</f>
        <v>45597.345833333333</v>
      </c>
      <c r="T200"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200" s="61">
        <f>VLOOKUP(Tabla15[[#This Row],[N° 
Evento]],'Eventos de riesgos'!B:I,8,0)</f>
        <v>6911400</v>
      </c>
      <c r="V200" s="61">
        <f>VLOOKUP(Tabla15[[#This Row],[N° 
Evento]],'Eventos de riesgos'!B:J,9,0)</f>
        <v>0</v>
      </c>
      <c r="W200" s="61">
        <f>VLOOKUP(Tabla15[[#This Row],[N° 
Evento]],'Eventos de riesgos'!B:K,10,0)</f>
        <v>0</v>
      </c>
      <c r="X200" s="59" t="str">
        <f>VLOOKUP(Tabla15[[#This Row],[N° 
Evento]],'Eventos de riesgos'!B:L,11,0)</f>
        <v>2 - Fraude Externo</v>
      </c>
      <c r="Y200" s="59" t="str">
        <f>VLOOKUP(Tabla15[[#This Row],[N° 
Evento]],'Eventos de riesgos'!B:M,12,0)</f>
        <v>22 - Hurto y Fraude</v>
      </c>
      <c r="Z200" s="59" t="str">
        <f>VLOOKUP(Tabla15[[#This Row],[N° 
Evento]],'Eventos de riesgos'!B:N,13,0)</f>
        <v>221 - Robo o Hurto</v>
      </c>
      <c r="AA200" s="44" t="str">
        <f>+VLOOKUP(Tabla15[[#This Row],[N° 
Evento]],'Eventos de riesgos'!B:AE,23,0)</f>
        <v>Hurtos mediante la triangulación de operaciones en cuentas de asociados</v>
      </c>
      <c r="AB200" s="54" t="str">
        <f>VLOOKUP(Tabla15[[#This Row],[N° 
Evento]],'Eventos de riesgos'!B:O,14,0)</f>
        <v>Ninguna</v>
      </c>
      <c r="AC200" s="60">
        <f>VLOOKUP(Tabla15[[#This Row],[N° 
Evento]],'Eventos de riesgos'!B:P,15,0)</f>
        <v>45626.353472222225</v>
      </c>
      <c r="AD200" s="54" t="str">
        <f>VLOOKUP(Tabla15[[#This Row],[N° 
Evento]],'Eventos de riesgos'!B:Q,16,0)</f>
        <v>Ahorros voluntarios</v>
      </c>
      <c r="AE200" s="54" t="str">
        <f>VLOOKUP(Tabla15[[#This Row],[N° 
Evento]],'Eventos de riesgos'!B:R,17,0)</f>
        <v>Cooperativa Digital</v>
      </c>
      <c r="AF200" s="56" t="str">
        <f>VLOOKUP(Tabla15[[#This Row],[N° 
Evento]],'Eventos de riesgos'!B:V,21,0)</f>
        <v>Aprobado</v>
      </c>
      <c r="AG200"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201" spans="3:33" ht="59" customHeight="1" x14ac:dyDescent="0.55000000000000004">
      <c r="C201" s="54" t="str">
        <f>+Tabla15[[#This Row],[N° 
Evento]]&amp;"-"&amp;Tabla15[[#This Row],[N° Tarea]]</f>
        <v>68-15</v>
      </c>
      <c r="D201" s="54">
        <v>68</v>
      </c>
      <c r="E201" s="54">
        <v>15</v>
      </c>
      <c r="F201" s="55" t="s">
        <v>609</v>
      </c>
      <c r="G201" s="44" t="s">
        <v>1019</v>
      </c>
      <c r="H201" s="59" t="s">
        <v>744</v>
      </c>
      <c r="I201" s="56" t="s">
        <v>259</v>
      </c>
      <c r="J201" s="57">
        <v>45621</v>
      </c>
      <c r="K201" s="57">
        <v>45623</v>
      </c>
      <c r="L201" s="47" t="str">
        <f>IF(Tabla15[[#This Row],[Fecha de Finalización]]&gt;0,"Cerrada","En Proceso")</f>
        <v>Cerrada</v>
      </c>
      <c r="M201" s="58">
        <f t="shared" si="6"/>
        <v>2</v>
      </c>
      <c r="N201" s="59"/>
      <c r="O201" s="54">
        <f>VLOOKUP(Tabla15[[#This Row],[N° 
Evento]],'Eventos de riesgos'!B:C,2,0)</f>
        <v>2024</v>
      </c>
      <c r="P201" s="54" t="str">
        <f>VLOOKUP(Tabla15[[#This Row],[N° 
Evento]],'Eventos de riesgos'!B:D,3,0)</f>
        <v xml:space="preserve">Oct </v>
      </c>
      <c r="Q201" s="60">
        <f>VLOOKUP(Tabla15[[#This Row],[N° 
Evento]],'Eventos de riesgos'!B:E,4,0)</f>
        <v>45566.345833333333</v>
      </c>
      <c r="R201" s="60">
        <f>VLOOKUP(Tabla15[[#This Row],[N° 
Evento]],'Eventos de riesgos'!B:F,5,0)</f>
        <v>45596.345833333333</v>
      </c>
      <c r="S201" s="60">
        <f>VLOOKUP(Tabla15[[#This Row],[N° 
Evento]],'Eventos de riesgos'!B:G,6,0)</f>
        <v>45597.345833333333</v>
      </c>
      <c r="T201"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201" s="61">
        <f>VLOOKUP(Tabla15[[#This Row],[N° 
Evento]],'Eventos de riesgos'!B:I,8,0)</f>
        <v>6911400</v>
      </c>
      <c r="V201" s="61">
        <f>VLOOKUP(Tabla15[[#This Row],[N° 
Evento]],'Eventos de riesgos'!B:J,9,0)</f>
        <v>0</v>
      </c>
      <c r="W201" s="61">
        <f>VLOOKUP(Tabla15[[#This Row],[N° 
Evento]],'Eventos de riesgos'!B:K,10,0)</f>
        <v>0</v>
      </c>
      <c r="X201" s="59" t="str">
        <f>VLOOKUP(Tabla15[[#This Row],[N° 
Evento]],'Eventos de riesgos'!B:L,11,0)</f>
        <v>2 - Fraude Externo</v>
      </c>
      <c r="Y201" s="59" t="str">
        <f>VLOOKUP(Tabla15[[#This Row],[N° 
Evento]],'Eventos de riesgos'!B:M,12,0)</f>
        <v>22 - Hurto y Fraude</v>
      </c>
      <c r="Z201" s="59" t="str">
        <f>VLOOKUP(Tabla15[[#This Row],[N° 
Evento]],'Eventos de riesgos'!B:N,13,0)</f>
        <v>221 - Robo o Hurto</v>
      </c>
      <c r="AA201" s="44" t="str">
        <f>+VLOOKUP(Tabla15[[#This Row],[N° 
Evento]],'Eventos de riesgos'!B:AE,23,0)</f>
        <v>Hurtos mediante la triangulación de operaciones en cuentas de asociados</v>
      </c>
      <c r="AB201" s="54" t="str">
        <f>VLOOKUP(Tabla15[[#This Row],[N° 
Evento]],'Eventos de riesgos'!B:O,14,0)</f>
        <v>Ninguna</v>
      </c>
      <c r="AC201" s="60">
        <f>VLOOKUP(Tabla15[[#This Row],[N° 
Evento]],'Eventos de riesgos'!B:P,15,0)</f>
        <v>45626.353472222225</v>
      </c>
      <c r="AD201" s="54" t="str">
        <f>VLOOKUP(Tabla15[[#This Row],[N° 
Evento]],'Eventos de riesgos'!B:Q,16,0)</f>
        <v>Ahorros voluntarios</v>
      </c>
      <c r="AE201" s="54" t="str">
        <f>VLOOKUP(Tabla15[[#This Row],[N° 
Evento]],'Eventos de riesgos'!B:R,17,0)</f>
        <v>Cooperativa Digital</v>
      </c>
      <c r="AF201" s="56" t="str">
        <f>VLOOKUP(Tabla15[[#This Row],[N° 
Evento]],'Eventos de riesgos'!B:V,21,0)</f>
        <v>Aprobado</v>
      </c>
      <c r="AG201"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202" spans="3:33" ht="59" customHeight="1" x14ac:dyDescent="0.55000000000000004">
      <c r="C202" s="54" t="str">
        <f>+Tabla15[[#This Row],[N° 
Evento]]&amp;"-"&amp;Tabla15[[#This Row],[N° Tarea]]</f>
        <v>68-16</v>
      </c>
      <c r="D202" s="54">
        <v>68</v>
      </c>
      <c r="E202" s="54">
        <v>16</v>
      </c>
      <c r="F202" s="55" t="s">
        <v>610</v>
      </c>
      <c r="G202" s="44" t="s">
        <v>1019</v>
      </c>
      <c r="H202" s="59" t="s">
        <v>233</v>
      </c>
      <c r="I202" s="56" t="s">
        <v>240</v>
      </c>
      <c r="J202" s="57">
        <v>45621</v>
      </c>
      <c r="K202" s="57">
        <v>45626</v>
      </c>
      <c r="L202" s="47" t="str">
        <f>IF(Tabla15[[#This Row],[Fecha de Finalización]]&gt;0,"Cerrada","En Proceso")</f>
        <v>Cerrada</v>
      </c>
      <c r="M202" s="58">
        <f t="shared" si="6"/>
        <v>5</v>
      </c>
      <c r="N202" s="59"/>
      <c r="O202" s="54">
        <f>VLOOKUP(Tabla15[[#This Row],[N° 
Evento]],'Eventos de riesgos'!B:C,2,0)</f>
        <v>2024</v>
      </c>
      <c r="P202" s="54" t="str">
        <f>VLOOKUP(Tabla15[[#This Row],[N° 
Evento]],'Eventos de riesgos'!B:D,3,0)</f>
        <v xml:space="preserve">Oct </v>
      </c>
      <c r="Q202" s="60">
        <f>VLOOKUP(Tabla15[[#This Row],[N° 
Evento]],'Eventos de riesgos'!B:E,4,0)</f>
        <v>45566.345833333333</v>
      </c>
      <c r="R202" s="60">
        <f>VLOOKUP(Tabla15[[#This Row],[N° 
Evento]],'Eventos de riesgos'!B:F,5,0)</f>
        <v>45596.345833333333</v>
      </c>
      <c r="S202" s="60">
        <f>VLOOKUP(Tabla15[[#This Row],[N° 
Evento]],'Eventos de riesgos'!B:G,6,0)</f>
        <v>45597.345833333333</v>
      </c>
      <c r="T202"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202" s="61">
        <f>VLOOKUP(Tabla15[[#This Row],[N° 
Evento]],'Eventos de riesgos'!B:I,8,0)</f>
        <v>6911400</v>
      </c>
      <c r="V202" s="61">
        <f>VLOOKUP(Tabla15[[#This Row],[N° 
Evento]],'Eventos de riesgos'!B:J,9,0)</f>
        <v>0</v>
      </c>
      <c r="W202" s="61">
        <f>VLOOKUP(Tabla15[[#This Row],[N° 
Evento]],'Eventos de riesgos'!B:K,10,0)</f>
        <v>0</v>
      </c>
      <c r="X202" s="59" t="str">
        <f>VLOOKUP(Tabla15[[#This Row],[N° 
Evento]],'Eventos de riesgos'!B:L,11,0)</f>
        <v>2 - Fraude Externo</v>
      </c>
      <c r="Y202" s="59" t="str">
        <f>VLOOKUP(Tabla15[[#This Row],[N° 
Evento]],'Eventos de riesgos'!B:M,12,0)</f>
        <v>22 - Hurto y Fraude</v>
      </c>
      <c r="Z202" s="59" t="str">
        <f>VLOOKUP(Tabla15[[#This Row],[N° 
Evento]],'Eventos de riesgos'!B:N,13,0)</f>
        <v>221 - Robo o Hurto</v>
      </c>
      <c r="AA202" s="44" t="str">
        <f>+VLOOKUP(Tabla15[[#This Row],[N° 
Evento]],'Eventos de riesgos'!B:AE,23,0)</f>
        <v>Hurtos mediante la triangulación de operaciones en cuentas de asociados</v>
      </c>
      <c r="AB202" s="54" t="str">
        <f>VLOOKUP(Tabla15[[#This Row],[N° 
Evento]],'Eventos de riesgos'!B:O,14,0)</f>
        <v>Ninguna</v>
      </c>
      <c r="AC202" s="60">
        <f>VLOOKUP(Tabla15[[#This Row],[N° 
Evento]],'Eventos de riesgos'!B:P,15,0)</f>
        <v>45626.353472222225</v>
      </c>
      <c r="AD202" s="54" t="str">
        <f>VLOOKUP(Tabla15[[#This Row],[N° 
Evento]],'Eventos de riesgos'!B:Q,16,0)</f>
        <v>Ahorros voluntarios</v>
      </c>
      <c r="AE202" s="54" t="str">
        <f>VLOOKUP(Tabla15[[#This Row],[N° 
Evento]],'Eventos de riesgos'!B:R,17,0)</f>
        <v>Cooperativa Digital</v>
      </c>
      <c r="AF202" s="56" t="str">
        <f>VLOOKUP(Tabla15[[#This Row],[N° 
Evento]],'Eventos de riesgos'!B:V,21,0)</f>
        <v>Aprobado</v>
      </c>
      <c r="AG202"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203" spans="3:33" ht="59" customHeight="1" x14ac:dyDescent="0.55000000000000004">
      <c r="C203" s="54" t="str">
        <f>+Tabla15[[#This Row],[N° 
Evento]]&amp;"-"&amp;Tabla15[[#This Row],[N° Tarea]]</f>
        <v>68-17</v>
      </c>
      <c r="D203" s="54">
        <v>68</v>
      </c>
      <c r="E203" s="54">
        <v>17</v>
      </c>
      <c r="F203" s="55" t="s">
        <v>879</v>
      </c>
      <c r="G203" s="44" t="s">
        <v>1020</v>
      </c>
      <c r="H203" s="59" t="s">
        <v>748</v>
      </c>
      <c r="I203" s="56" t="s">
        <v>273</v>
      </c>
      <c r="J203" s="57">
        <v>45621</v>
      </c>
      <c r="K203" s="57">
        <v>45709</v>
      </c>
      <c r="L203" s="47" t="str">
        <f>IF(Tabla15[[#This Row],[Fecha de Finalización]]&gt;0,"Cerrada","En Proceso")</f>
        <v>Cerrada</v>
      </c>
      <c r="M203" s="58">
        <f t="shared" si="6"/>
        <v>88</v>
      </c>
      <c r="N203" s="59" t="s">
        <v>880</v>
      </c>
      <c r="O203" s="54">
        <f>VLOOKUP(Tabla15[[#This Row],[N° 
Evento]],'Eventos de riesgos'!B:C,2,0)</f>
        <v>2024</v>
      </c>
      <c r="P203" s="54" t="str">
        <f>VLOOKUP(Tabla15[[#This Row],[N° 
Evento]],'Eventos de riesgos'!B:D,3,0)</f>
        <v xml:space="preserve">Oct </v>
      </c>
      <c r="Q203" s="60">
        <f>VLOOKUP(Tabla15[[#This Row],[N° 
Evento]],'Eventos de riesgos'!B:E,4,0)</f>
        <v>45566.345833333333</v>
      </c>
      <c r="R203" s="60">
        <f>VLOOKUP(Tabla15[[#This Row],[N° 
Evento]],'Eventos de riesgos'!B:F,5,0)</f>
        <v>45596.345833333333</v>
      </c>
      <c r="S203" s="60">
        <f>VLOOKUP(Tabla15[[#This Row],[N° 
Evento]],'Eventos de riesgos'!B:G,6,0)</f>
        <v>45597.345833333333</v>
      </c>
      <c r="T203"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203" s="61">
        <f>VLOOKUP(Tabla15[[#This Row],[N° 
Evento]],'Eventos de riesgos'!B:I,8,0)</f>
        <v>6911400</v>
      </c>
      <c r="V203" s="61">
        <f>VLOOKUP(Tabla15[[#This Row],[N° 
Evento]],'Eventos de riesgos'!B:J,9,0)</f>
        <v>0</v>
      </c>
      <c r="W203" s="61">
        <f>VLOOKUP(Tabla15[[#This Row],[N° 
Evento]],'Eventos de riesgos'!B:K,10,0)</f>
        <v>0</v>
      </c>
      <c r="X203" s="59" t="str">
        <f>VLOOKUP(Tabla15[[#This Row],[N° 
Evento]],'Eventos de riesgos'!B:L,11,0)</f>
        <v>2 - Fraude Externo</v>
      </c>
      <c r="Y203" s="59" t="str">
        <f>VLOOKUP(Tabla15[[#This Row],[N° 
Evento]],'Eventos de riesgos'!B:M,12,0)</f>
        <v>22 - Hurto y Fraude</v>
      </c>
      <c r="Z203" s="59" t="str">
        <f>VLOOKUP(Tabla15[[#This Row],[N° 
Evento]],'Eventos de riesgos'!B:N,13,0)</f>
        <v>221 - Robo o Hurto</v>
      </c>
      <c r="AA203" s="44" t="str">
        <f>+VLOOKUP(Tabla15[[#This Row],[N° 
Evento]],'Eventos de riesgos'!B:AE,23,0)</f>
        <v>Hurtos mediante la triangulación de operaciones en cuentas de asociados</v>
      </c>
      <c r="AB203" s="54" t="str">
        <f>VLOOKUP(Tabla15[[#This Row],[N° 
Evento]],'Eventos de riesgos'!B:O,14,0)</f>
        <v>Ninguna</v>
      </c>
      <c r="AC203" s="60">
        <f>VLOOKUP(Tabla15[[#This Row],[N° 
Evento]],'Eventos de riesgos'!B:P,15,0)</f>
        <v>45626.353472222225</v>
      </c>
      <c r="AD203" s="54" t="str">
        <f>VLOOKUP(Tabla15[[#This Row],[N° 
Evento]],'Eventos de riesgos'!B:Q,16,0)</f>
        <v>Ahorros voluntarios</v>
      </c>
      <c r="AE203" s="54" t="str">
        <f>VLOOKUP(Tabla15[[#This Row],[N° 
Evento]],'Eventos de riesgos'!B:R,17,0)</f>
        <v>Cooperativa Digital</v>
      </c>
      <c r="AF203" s="56" t="str">
        <f>VLOOKUP(Tabla15[[#This Row],[N° 
Evento]],'Eventos de riesgos'!B:V,21,0)</f>
        <v>Aprobado</v>
      </c>
      <c r="AG203"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204" spans="3:33" ht="59" customHeight="1" x14ac:dyDescent="0.55000000000000004">
      <c r="C204" s="54" t="str">
        <f>+Tabla15[[#This Row],[N° 
Evento]]&amp;"-"&amp;Tabla15[[#This Row],[N° Tarea]]</f>
        <v>68-18</v>
      </c>
      <c r="D204" s="54">
        <v>68</v>
      </c>
      <c r="E204" s="54">
        <v>18</v>
      </c>
      <c r="F204" s="55" t="s">
        <v>881</v>
      </c>
      <c r="G204" s="44" t="s">
        <v>1019</v>
      </c>
      <c r="H204" s="59" t="s">
        <v>233</v>
      </c>
      <c r="I204" s="56" t="s">
        <v>240</v>
      </c>
      <c r="J204" s="57">
        <v>45621</v>
      </c>
      <c r="K204" s="57">
        <v>45629</v>
      </c>
      <c r="L204" s="47" t="str">
        <f>IF(Tabla15[[#This Row],[Fecha de Finalización]]&gt;0,"Cerrada","En Proceso")</f>
        <v>Cerrada</v>
      </c>
      <c r="M204" s="58">
        <f t="shared" si="6"/>
        <v>8</v>
      </c>
      <c r="N204" s="59" t="s">
        <v>882</v>
      </c>
      <c r="O204" s="54">
        <f>VLOOKUP(Tabla15[[#This Row],[N° 
Evento]],'Eventos de riesgos'!B:C,2,0)</f>
        <v>2024</v>
      </c>
      <c r="P204" s="54" t="str">
        <f>VLOOKUP(Tabla15[[#This Row],[N° 
Evento]],'Eventos de riesgos'!B:D,3,0)</f>
        <v xml:space="preserve">Oct </v>
      </c>
      <c r="Q204" s="60">
        <f>VLOOKUP(Tabla15[[#This Row],[N° 
Evento]],'Eventos de riesgos'!B:E,4,0)</f>
        <v>45566.345833333333</v>
      </c>
      <c r="R204" s="60">
        <f>VLOOKUP(Tabla15[[#This Row],[N° 
Evento]],'Eventos de riesgos'!B:F,5,0)</f>
        <v>45596.345833333333</v>
      </c>
      <c r="S204" s="60">
        <f>VLOOKUP(Tabla15[[#This Row],[N° 
Evento]],'Eventos de riesgos'!B:G,6,0)</f>
        <v>45597.345833333333</v>
      </c>
      <c r="T204" s="63" t="str">
        <f>VLOOKUP(Tabla15[[#This Row],[N° 
Evento]],'Eventos de riesgos'!B:H,7,0)</f>
        <v>Caso 1: Un asociado, Germán de Jesús Molano, reportó un retiro de $5.800.000 realizado a través de Coop Digital, el cual él no autorizó. Tras revisar la operación, se encontró que el monto había sido transferido a la cuenta de otro asociado, Hernando Bahamón Rodríguez, quien a su vez transfirió el dinero a una cuenta externa de un tercero. En paralelo, otro asociado, Carlos Alfonso Sánchez Hernández, reportó una situación idéntica: una transferencia no autorizada hacia Hernando Bahamón Rodríguez. Esta secuencia de eventos apunta a un posible esquema de fraude dirigido hacia cuentas de asociados mayores y con poca actividad reciente en sus datos personales. Durante la investigación se descubrió que Hernando Bahamón Rodríguez ha sido el receptor de varias transferencias desde cuentas de otros asociados. A pesar de que se intentó contactar a este asociado, los teléfonos registrados no correspondían a él, y los intentos de comunicación no fueron posibles. Se logró detener la transacción del 1/11/2024 sin embargo las efectuadas en octubre si presentaron retiro. Conversaciones WhatsApp 1/11/2024 equipo directivo Johana Cortés: Alerta de fraude: el asociado Germán de Jesús Molano reporta un retiro de $5M por Coop Digital que él no realizó. Validamos que se trasladó a otro asociado, quien inmediatamente envió una transferencia a una cuenta de un tercero. Operaciones está validando la cuenta y otros detalles de la transferencia creada. Jefe Juan Pablo: ¡Alerta máxima! La cuenta del otro asociado debe estar involucrada. ¿Seguimos sin el doble factor de autenticación? ¿No entiendo por qué no hemos implementado esa solución? Johan: Jefe, le vamos a hacer evidente al asociado que recibió el dinero, ya que en teoría se está girando a él mismo, pero con otra cuenta no registrada a su nombre. Procedemos al bloqueo de Coop Digital y Multiportal. Jefe Juan Pablo: ¿Es otra cuenta de él o de otro asociado? Johan: Sí, señor. La idea es indagar con el asociado que recibió el dinero por qué hizo el giro a una cuenta nueva a su nombre y ver si la situación pasa como evidente. Jefe Juan Pablo: Hay que convocar una reunión de seguridad con las demás cooperativas. Johan: Jefe, no se logró la comunicación con el asociado que recibió el dinero. El celular registrado en el sistema es de otra persona y el teléfono fijo no responde. Estamos verificando otras formas de contacto. Jefe Juan Pablo: Ok, verifiquemos cambios en sus datos. Johan: Ya lo hicimos. Ninguno de los dos asociados tiene actualizaciones recientes. Jefe Juan Pablo: Suspendamos las transferencias sin verificación previa a cuentas no inscritas. Dame los datos de los asociados y confirma si son empleados, pensionados o tienen extensiones. Johan: Germán de Jesús Molano, ID 1053949 (víctima), y Hernando Bahamón Rodríguez, ID 1197147 (receptor del dinero). Johana Cortés: Otro caso: Carlos Alfonso Sánchez Hernández, ID 1910987, de 91 años, reporta que no hizo un retiro. Tiene la misma situación que el caso anterior; el dinero se trasladó a Hernando Bahamón Rodríguez. Johan: Sí, señor, es el mismo asociado de esta mañana. Johana Cortés: Parece que los asociados mayores son el objetivo. Podríamos filtrar los usuarios mayores de 70 años con fecha de creación de cuenta en octubre y bloquearlos en Coop Digital. Jefe Juan Pablo: Bloquear las transferencias. Necesitamos cerrar esta brecha de seguridad. Llamen a Wog. Johan: Sí, señor. Ya bloqueamos para no permitir giros y pedimos el soporte. Jefe Juan Pablo: Que no se puedan hacer transferencias ni internas ni externas. Las procesaremos manualmente. Johan: Entiendo, jefe. ¿Deberíamos comunicar esto a través de correo a ahorros@febor.coop? Jefe Juan Pablo: Sí, pero el martes. Las transferencias no son comunes durante el fin de semana. Johan: Estoy monitoreando las cuentas hoy porque las dos transferencias tienen el mismo monto. Hernando recibió dos transferencias de $5,400,000 y $5,800,000. Johana Cortés: Hoy le retiraron con tarjeta de débito a las 2 pm. Johan: He encontrado que al mismo asociado le han girado de varias cuentas desde inicios de octubre. Ya le bloqueé la tarjeta. Johana Cortés: Deberíamos haber bloqueado las transacciones de ese asociado por todos los canales. Johan: Sí, ya están bloqueadas. No pueden mover fondos entre ellos. Aun así, salieron dos transferencias antier y ayer a esa cuenta que bloqueamos hoy. Jefe Juan Pablo: Hable con Wog. En la app, las operaciones quedarán como no disponibles y se están trabajando las alternativas de transferencias. ¿Cuántos asociados están involucrados hasta ahora? Johan: Jefe, son cinco asociados que movieron dinero a esa cuenta. Estoy verificando porque ninguno ha actualizado sus datos desde octubre, y estos movimientos han estado ocurriendo desde entonces. Jefe Juan Pablo: Revisemos también que de DAES no haya movimientos sospechosos. Johan: Sí, jefe. Esta cuenta solo puede recibir dinero, no hacer retiros. He notado que la asociada María Elsy Castaño de Montoya también recibió transferencias de otras cuentas de asociados. Acciones El día 1/11/2024 se bloqueó las transacciones entre asociados de manera inmediata cuando fue reportado el caso desde el área de operaciones, así mismo se hizo bloqueos de tarjeta débito. (Johan Cruz - Analista de Operaciones) El equipo directivo conformado por el gerente Juan Pablo Vélez, la directora de servicio al asociado Johana Cortés, el coordinador de informática Jasson Cepeda, el analista de operaciones Johan Cruz , el jefe jurídico Andrés Forero y la directora de riesgos Diana Fonseca se reunió el 5/11/2024 para analizar la situación presentada y ampliar la investigación de los casos. Se procedió con la creación de un usuario en Cooperativa Digital utilizando únicamente datos básicos del asociado y los últimos cinco dígitos de un producto. Esta facilidad para la creación de usuarios evidenció una vulnerabilidad en el proceso, por lo cual se ha decidido revisar y fortalecer la configuración de seguridad de la plataforma, incorporando medidas adicionales, como la verificación mediante código OTP, para dificultar este tipo de operaciones. Se llevó a cabo un análisis de las transacciones relacionadas con el Señor Hernando Bahamón y otros asociados dentro del entorno operativo. Se implementó el bloqueo de transacciones entre asociados y hacia terceros, estableciendo como alternativa que las operaciones sean solicitadas a través del correo ahorros@febor.coop. Se manejó una comunicación segmentada de esta directriz para los asociados. Sólo les fue habilitado hacer pagos sobre sus propios productos.(Analista de Operaciones – Johan Cruz)Dado que una de las cuentas utilizadas para la salida de fondos corresponde al Banco Finandina y ante la sospecha de fraude, se tomó la decisión de bloquear temporalmente dichas cuentas para evitar cualquier operación hacia ese banco.(Analista de Operaciones – Johan Cruz)Se revisaron los códigos IP asociados a los movimientos sospechosos. Sin embargo, se determinó que las ubicaciones no son precisas y presentan una dependencia significativa de la central de servidores, lo que limita la fiabilidad de esta información para fines de rastreo efectivo. (Coordinador TI - Jasson Cepeda) Se realizó un análisis detallado de los retiros efectuados, identificando los lugares y cajeros utilizados. Durante la investigación, se descubrió que las tarjetas de algunos asociados implicados en el caso de fraude fueron emitidas por el exfuncionario de la entidad, Iván Rene López Falon, identificado con el usuario ILOPEZ. (Analista de Operaciones - Johan Cruz)Se identificó que los retiros en cajeros automáticos y las compras realizadas coinciden con direcciones en Medellín, ciudad donde reside el funcionario presuntamente vinculado con los fraudes. No obstante, se ha solicitado la colaboración de Visionamos para revisar los videos de los cajeros en los que se llevaron a cabo dichas operaciones. Luego de recibir los videos se confirmó que efectivamente el Sr Ivan fue el responsable de este fraude. Se procedió al inicio de las actuaciones legales par la investigación y judicialización del responsable. (Jefe Jurídico - Andrés Forero)El 8 de noviembre se ordenar levantar la restricción de transferencias a terceros y entre asociados, sin embargo, se exige que estas operaciones sean posibles el código OTP .Para asegurar que los OTP lleguen al destinatario, la gerencia solicita que se amplíe la compra de mas créditos para mensajería de texto y se monitoree su saldo de forma semanal para asegurarnos que los asociados reciban el código OTP.Desde el área de operaciones se han realizado las gestiones para la devolución del dinero respectivo. Causa Se identificó el aprovechamiento de una vulnerabilidad relacionada con las cuentas de asociados mayores, quienes no habían actualizado recientemente sus datos personales, presuntamente facilitada por un exfuncionario de la entidad. A esto se suma la debilidad en los controles de seguridad y en los procesos de autenticación utilizados para la creación de usuarios en la plataforma de Cooperativa Digital, lo que contribuyó a la manipulación mal intencionada. Impacto
El valor total de operaciones no autorizadas fue de $36.392.827 el cual la Cooperativa irá devolviendo cuando los asociados victimas del fraude vayan presentando la correspondiente demanda contra el exfuncionario. Existe un riesgo reputacional para la cooperativa, que podría afectar la confianza de los asociados en los servicios digitales ofrecidos. __________________________________________________________________________________Caso 2:
El 25 de noviembre de 2024 se detectaron transferencias fraudulentas que involucraron las cuentas de dos asociados mayores de edad:Desde la cuenta de ahorro voluntario Nº 01322000000000686 de la señora Luisa Suárez de Muñoz (ID 20155148, 98 años), se realizó una transferencia por $4 millones hacia la cuenta de ahorro voluntario Nº 01322002201045097 del señor Luis Miguel Ochoa Sergert (ID 8319076, 73 años).Posteriormente, los fondos fueron transferidos desde la cuenta de Luis Miguel a una cuenta externa del Banco AV Villas Nº 664701971, también registrada a su nombre.Ambos asociados afectados no realizan transacciones con frecuencia, y sus cuentas solo registran ingresos regulares por pensión e intereses de sus ahorros. Además, las cuentas digitales fueron creadas recientemente:Luis Miguel: el 11 de noviembre de 2024 a las 11:27 p.m.Luisa Suárez: el 12 de noviembre de 2024 a las 12:29 p.m.No se encontraron evidencias de actualizaciones recientes de datos personales de los asociados. Se determinó que los correos electrónicos utilizados para la creación de las cuentas digitales son más vulnerables a ataques en comparación con números de celular.Causa:Tecnológica: Falta de medidas de seguridad robustas para prevenir accesos indebidos.Humana: Exfuncionario que conoce lo procesos y protocoles de seguridad para hacer mas fácil el fraude.Demográfica: Selección de víctimas en función de su avanzada edad, lo que facilita el uso de sus datos para cometer fraude.Impacto:Económico: Robo de $4 millones desde las cuentas de los asociados afectados.Reputacional: Posible pérdida de confianza entre los asociados, especialmente en aquellos mayores de edad.Operativo: Incremento en la carga de trabajo para análisis transaccionales, medidas de prevención y procesos legales.Acciones:El 25 de noviembre se crea una reunión de emergencia para revisar el caso. En esta reunión asisten: Gerente(Juan Pablo Vèlez), Directora de Servicio al Asociado (Johana Cortes) ,Director de Tecnología (Fabián Jordán) ,Directora de Riesgos (Diana Fonseca), Coordinador de tecnología (Jasson Cepeda) ,Analista de Operaciones (Johan Cruz) ,Jefe de Control Interno ( Diana Forero) y Jefe jurídico (Andrés Forero).Medidas Inmediatas:Refuerzo de Seguridad: Configuración de bloqueo de códigos OTP enviados por correo electrónico, habilitando únicamente el uso de mensajes de texto.Bloqueo Preventivo: Suspensión masiva de las cuentas digitales creadas en 2024 para 71 asociados mayores de 70 años. Se estableció un protocolo de verificación de identidad para el desbloqueo.Análisis y Monitoreo:Revisión detallada del comportamiento transaccional de los asociados bloqueados para identificar patrones similares.No se encontraron más movimientos inusuales en las cuentas revisadas.Acciones Correctivas:Proceso Legal: Se solicitó al área jurídica acelerar el proceso de demanda contra el exfuncionario Iván López, presunto responsable del fraude.Advertencia: Contacto con Iván López para advertir sobre las investigaciones en curso e intentar frenar futuros intentos de fraude.Bloqueo de cuenta AV VILLASReconocimiento económico. Se debe devolver los $4 millones a la asociada Luisa, en cuanto al dinero que salió a AVVILLAS informar al asociado para que sepa de esa suplantación.Los asociados victimas del fraude serán comunicados por el área jurídica instaurar las demandas correspondientes y realizar las devoluciones correspondientes.Medidas Preventivas:Actualización y fortalecimiento de las políticas de seguridad digital, priorizando los canales menos vulnerables, como la autenticación por SMS.Se solicita al área de tecnología la implementación pronta de la nueva App que tendrá acceso a clave dinámica y puede ser un mejor mecanismo de seguridad transaccional.Seguimiento y Comunicación:Contacto directo con los asociados afectados para informarles sobre los hechos, las acciones tomadas, e invitarlos a instaurar las demandas pertinentes.</v>
      </c>
      <c r="U204" s="61">
        <f>VLOOKUP(Tabla15[[#This Row],[N° 
Evento]],'Eventos de riesgos'!B:I,8,0)</f>
        <v>6911400</v>
      </c>
      <c r="V204" s="61">
        <f>VLOOKUP(Tabla15[[#This Row],[N° 
Evento]],'Eventos de riesgos'!B:J,9,0)</f>
        <v>0</v>
      </c>
      <c r="W204" s="61">
        <f>VLOOKUP(Tabla15[[#This Row],[N° 
Evento]],'Eventos de riesgos'!B:K,10,0)</f>
        <v>0</v>
      </c>
      <c r="X204" s="59" t="str">
        <f>VLOOKUP(Tabla15[[#This Row],[N° 
Evento]],'Eventos de riesgos'!B:L,11,0)</f>
        <v>2 - Fraude Externo</v>
      </c>
      <c r="Y204" s="59" t="str">
        <f>VLOOKUP(Tabla15[[#This Row],[N° 
Evento]],'Eventos de riesgos'!B:M,12,0)</f>
        <v>22 - Hurto y Fraude</v>
      </c>
      <c r="Z204" s="59" t="str">
        <f>VLOOKUP(Tabla15[[#This Row],[N° 
Evento]],'Eventos de riesgos'!B:N,13,0)</f>
        <v>221 - Robo o Hurto</v>
      </c>
      <c r="AA204" s="44" t="str">
        <f>+VLOOKUP(Tabla15[[#This Row],[N° 
Evento]],'Eventos de riesgos'!B:AE,23,0)</f>
        <v>Hurtos mediante la triangulación de operaciones en cuentas de asociados</v>
      </c>
      <c r="AB204" s="54" t="str">
        <f>VLOOKUP(Tabla15[[#This Row],[N° 
Evento]],'Eventos de riesgos'!B:O,14,0)</f>
        <v>Ninguna</v>
      </c>
      <c r="AC204" s="60">
        <f>VLOOKUP(Tabla15[[#This Row],[N° 
Evento]],'Eventos de riesgos'!B:P,15,0)</f>
        <v>45626.353472222225</v>
      </c>
      <c r="AD204" s="54" t="str">
        <f>VLOOKUP(Tabla15[[#This Row],[N° 
Evento]],'Eventos de riesgos'!B:Q,16,0)</f>
        <v>Ahorros voluntarios</v>
      </c>
      <c r="AE204" s="54" t="str">
        <f>VLOOKUP(Tabla15[[#This Row],[N° 
Evento]],'Eventos de riesgos'!B:R,17,0)</f>
        <v>Cooperativa Digital</v>
      </c>
      <c r="AF204" s="56" t="str">
        <f>VLOOKUP(Tabla15[[#This Row],[N° 
Evento]],'Eventos de riesgos'!B:V,21,0)</f>
        <v>Aprobado</v>
      </c>
      <c r="AG204" s="59" t="str">
        <f>VLOOKUP(Tabla15[[#This Row],[N° 
Evento]],'Eventos de riesgos'!B:W,22,0)</f>
        <v>04/11/2024 08:30:49: Creación
06/11/2024 17:35:51: Actualización del evento
06/11/2024 22:58:42: .
10/11/2024 15:47:26: Actualización
20/11/2024 15:10:29: .
20/11/2024 15:22:58: .
05/12/2024 16:13:40: actualizado valor de perdida
08/12/2024 10:32:50: Actualizada
10/02/2025 09:56:10: Actualizado el caso 2
03/04/2025 13:02:49: Actualizado
03/04/2025 16:04:06: Actualizado con reintegro de CARLOS ALFONSO SANCHEZ HERNANDEZ 5.400.00 en marzo 2025
09/07/2025 16:20:28: Actualización valor de perdida</v>
      </c>
    </row>
    <row r="205" spans="3:33" ht="59" customHeight="1" x14ac:dyDescent="0.55000000000000004">
      <c r="C205" s="54" t="str">
        <f>+Tabla15[[#This Row],[N° 
Evento]]&amp;"-"&amp;Tabla15[[#This Row],[N° Tarea]]</f>
        <v>69-1</v>
      </c>
      <c r="D205" s="54">
        <v>69</v>
      </c>
      <c r="E205" s="54">
        <v>1</v>
      </c>
      <c r="F205" s="55" t="s">
        <v>883</v>
      </c>
      <c r="G205" s="44" t="s">
        <v>1019</v>
      </c>
      <c r="H205" s="59" t="s">
        <v>739</v>
      </c>
      <c r="I205" s="56" t="s">
        <v>95</v>
      </c>
      <c r="J205" s="57">
        <v>45565</v>
      </c>
      <c r="K205" s="57">
        <v>45576</v>
      </c>
      <c r="L205" s="47" t="str">
        <f>IF(Tabla15[[#This Row],[Fecha de Finalización]]&gt;0,"Cerrada","En Proceso")</f>
        <v>Cerrada</v>
      </c>
      <c r="M205" s="58">
        <f t="shared" si="6"/>
        <v>11</v>
      </c>
      <c r="N205" s="59"/>
      <c r="O205" s="54">
        <f>VLOOKUP(Tabla15[[#This Row],[N° 
Evento]],'Eventos de riesgos'!B:C,2,0)</f>
        <v>2024</v>
      </c>
      <c r="P205" s="54" t="str">
        <f>VLOOKUP(Tabla15[[#This Row],[N° 
Evento]],'Eventos de riesgos'!B:D,3,0)</f>
        <v xml:space="preserve">Oct </v>
      </c>
      <c r="Q205" s="60">
        <f>VLOOKUP(Tabla15[[#This Row],[N° 
Evento]],'Eventos de riesgos'!B:E,4,0)</f>
        <v>45547.628472222219</v>
      </c>
      <c r="R205" s="60">
        <f>VLOOKUP(Tabla15[[#This Row],[N° 
Evento]],'Eventos de riesgos'!B:F,5,0)</f>
        <v>45576.655555555553</v>
      </c>
      <c r="S205" s="60">
        <f>VLOOKUP(Tabla15[[#This Row],[N° 
Evento]],'Eventos de riesgos'!B:G,6,0)</f>
        <v>45565.628472222219</v>
      </c>
      <c r="T205" s="63" t="str">
        <f>VLOOKUP(Tabla15[[#This Row],[N° 
Evento]],'Eventos de riesgos'!B:H,7,0)</f>
        <v>CasoManejo de solicitudes de auxilios de solidaridad y educaciónN1. El señor Jonatan Gonzales solicito auxilio educativo vía correo electrónico, el 28 de julio la funcionaria Shirley recibió los documentos pero no lo vio en ese periodo y respondió su recepción hasta el 26 de septiembre. Sin embargo, luego de recibirlos, olvidó agregarlos en el listado de auxilios a evaluar en el mes, quedando por fuera de la aprobación del Comité de Solidaridad.N2. El asociado Arturo Corredor solicito auxilio educativo vía correo electrónico, el 12 de septiembre la funcionaria Camila recibió los documentos y confirmo su recepción. Sin embargo, luego de recibirlos, olvidó agregarlos en el listado de auxilios a evaluar en el mes, quedando por fuera de la aprobación del Comité de Educación.N3. La asociado Marcela Parrado solicito auxilio educativo vía correo electrónico, el 10 de septiembre la funcionaria Camila recibió los documentos y confirmo su recepción. Este mismo día Camila respondió que la formula medica no era legible, la asociado se lo reenvió y el 12 de septiembre confirmó que seria traslado al Comité de Solidaridad. Sin embargo, omitió también agregarla a la base de evaluación.CausaLos documentos llegaron por un canal diferente al dispuesto para el proceso de auxilios (correo electrónico).Para este mes se aumentó la solicitud de auxilios aproximadamente un 90%Distracción y olvido del usuario receptor de los auxilios ya que no los tramitó inmediatamente en la base oficial de evaluación.Impacto Inicialmente es reputacional, los asociados pierden interés en los programas sociales de la Cooperativa.AccionesRePlay en el correo de coordinador de gestión social y de auxiliar gestión social que indique: Si requiere solicitar algún auxilio de solidaridad o educación por favor solicitarlo mediante el siguiente link. Retroalimentar a los asesores de servicio al asociado sobre el proceso de recepción de documentos para solicitud de auxilios.realizar campaña recordando a los asociados proceso de solicitud de asociadosEn caso tal de recibir un correo de solicitud de auxilios adicional a indicar al asociado como radicar, sin embargo se radicará inmediatamente para garantizar que el proceso no se interrumpa.</v>
      </c>
      <c r="U205" s="61">
        <f>VLOOKUP(Tabla15[[#This Row],[N° 
Evento]],'Eventos de riesgos'!B:I,8,0)</f>
        <v>0</v>
      </c>
      <c r="V205" s="61">
        <f>VLOOKUP(Tabla15[[#This Row],[N° 
Evento]],'Eventos de riesgos'!B:J,9,0)</f>
        <v>0</v>
      </c>
      <c r="W205" s="61">
        <f>VLOOKUP(Tabla15[[#This Row],[N° 
Evento]],'Eventos de riesgos'!B:K,10,0)</f>
        <v>0</v>
      </c>
      <c r="X205" s="59" t="str">
        <f>VLOOKUP(Tabla15[[#This Row],[N° 
Evento]],'Eventos de riesgos'!B:L,11,0)</f>
        <v>7 - Ejecución y Administración de Procesos</v>
      </c>
      <c r="Y205" s="59" t="str">
        <f>VLOOKUP(Tabla15[[#This Row],[N° 
Evento]],'Eventos de riesgos'!B:M,12,0)</f>
        <v>71 - Recepción, Ejecución y Mantenimiento de Operaciones</v>
      </c>
      <c r="Z205" s="59" t="str">
        <f>VLOOKUP(Tabla15[[#This Row],[N° 
Evento]],'Eventos de riesgos'!B:N,13,0)</f>
        <v>718 - Error en Otras Tareas, Falla en la Entrega</v>
      </c>
      <c r="AA205" s="44" t="str">
        <f>+VLOOKUP(Tabla15[[#This Row],[N° 
Evento]],'Eventos de riesgos'!B:AE,23,0)</f>
        <v>Fallas en recepción y tramitación de auxilios</v>
      </c>
      <c r="AB205" s="54" t="str">
        <f>VLOOKUP(Tabla15[[#This Row],[N° 
Evento]],'Eventos de riesgos'!B:O,14,0)</f>
        <v>Ninguna</v>
      </c>
      <c r="AC205" s="60">
        <f>VLOOKUP(Tabla15[[#This Row],[N° 
Evento]],'Eventos de riesgos'!B:P,15,0)</f>
        <v>45596.652777777781</v>
      </c>
      <c r="AD205" s="54" t="str">
        <f>VLOOKUP(Tabla15[[#This Row],[N° 
Evento]],'Eventos de riesgos'!B:Q,16,0)</f>
        <v>Auxilios de solidaridad y educación</v>
      </c>
      <c r="AE205" s="54" t="str">
        <f>VLOOKUP(Tabla15[[#This Row],[N° 
Evento]],'Eventos de riesgos'!B:R,17,0)</f>
        <v>Correo electrónico institucional</v>
      </c>
      <c r="AF205" s="56" t="str">
        <f>VLOOKUP(Tabla15[[#This Row],[N° 
Evento]],'Eventos de riesgos'!B:V,21,0)</f>
        <v>Aprobado</v>
      </c>
      <c r="AG205" s="59" t="str">
        <f>VLOOKUP(Tabla15[[#This Row],[N° 
Evento]],'Eventos de riesgos'!B:W,22,0)</f>
        <v>08/11/2024 15:44:56: Creación
10/11/2024 15:32:09: Actualización</v>
      </c>
    </row>
    <row r="206" spans="3:33" ht="59" customHeight="1" x14ac:dyDescent="0.55000000000000004">
      <c r="C206" s="54" t="str">
        <f>+Tabla15[[#This Row],[N° 
Evento]]&amp;"-"&amp;Tabla15[[#This Row],[N° Tarea]]</f>
        <v>69-2</v>
      </c>
      <c r="D206" s="54">
        <v>69</v>
      </c>
      <c r="E206" s="54">
        <v>2</v>
      </c>
      <c r="F206" s="55" t="s">
        <v>634</v>
      </c>
      <c r="G206" s="44" t="s">
        <v>1020</v>
      </c>
      <c r="H206" s="59" t="s">
        <v>589</v>
      </c>
      <c r="I206" s="59" t="s">
        <v>590</v>
      </c>
      <c r="J206" s="57">
        <v>45576</v>
      </c>
      <c r="K206" s="57">
        <v>45607</v>
      </c>
      <c r="L206" s="47" t="str">
        <f>IF(Tabla15[[#This Row],[Fecha de Finalización]]&gt;0,"Cerrada","En Proceso")</f>
        <v>Cerrada</v>
      </c>
      <c r="M206" s="58">
        <f t="shared" si="6"/>
        <v>31</v>
      </c>
      <c r="N206" s="59" t="s">
        <v>635</v>
      </c>
      <c r="O206" s="54">
        <f>VLOOKUP(Tabla15[[#This Row],[N° 
Evento]],'Eventos de riesgos'!B:C,2,0)</f>
        <v>2024</v>
      </c>
      <c r="P206" s="54" t="str">
        <f>VLOOKUP(Tabla15[[#This Row],[N° 
Evento]],'Eventos de riesgos'!B:D,3,0)</f>
        <v xml:space="preserve">Oct </v>
      </c>
      <c r="Q206" s="60">
        <f>VLOOKUP(Tabla15[[#This Row],[N° 
Evento]],'Eventos de riesgos'!B:E,4,0)</f>
        <v>45547.628472222219</v>
      </c>
      <c r="R206" s="60">
        <f>VLOOKUP(Tabla15[[#This Row],[N° 
Evento]],'Eventos de riesgos'!B:F,5,0)</f>
        <v>45576.655555555553</v>
      </c>
      <c r="S206" s="60">
        <f>VLOOKUP(Tabla15[[#This Row],[N° 
Evento]],'Eventos de riesgos'!B:G,6,0)</f>
        <v>45565.628472222219</v>
      </c>
      <c r="T206" s="63" t="str">
        <f>VLOOKUP(Tabla15[[#This Row],[N° 
Evento]],'Eventos de riesgos'!B:H,7,0)</f>
        <v>CasoManejo de solicitudes de auxilios de solidaridad y educaciónN1. El señor Jonatan Gonzales solicito auxilio educativo vía correo electrónico, el 28 de julio la funcionaria Shirley recibió los documentos pero no lo vio en ese periodo y respondió su recepción hasta el 26 de septiembre. Sin embargo, luego de recibirlos, olvidó agregarlos en el listado de auxilios a evaluar en el mes, quedando por fuera de la aprobación del Comité de Solidaridad.N2. El asociado Arturo Corredor solicito auxilio educativo vía correo electrónico, el 12 de septiembre la funcionaria Camila recibió los documentos y confirmo su recepción. Sin embargo, luego de recibirlos, olvidó agregarlos en el listado de auxilios a evaluar en el mes, quedando por fuera de la aprobación del Comité de Educación.N3. La asociado Marcela Parrado solicito auxilio educativo vía correo electrónico, el 10 de septiembre la funcionaria Camila recibió los documentos y confirmo su recepción. Este mismo día Camila respondió que la formula medica no era legible, la asociado se lo reenvió y el 12 de septiembre confirmó que seria traslado al Comité de Solidaridad. Sin embargo, omitió también agregarla a la base de evaluación.CausaLos documentos llegaron por un canal diferente al dispuesto para el proceso de auxilios (correo electrónico).Para este mes se aumentó la solicitud de auxilios aproximadamente un 90%Distracción y olvido del usuario receptor de los auxilios ya que no los tramitó inmediatamente en la base oficial de evaluación.Impacto Inicialmente es reputacional, los asociados pierden interés en los programas sociales de la Cooperativa.AccionesRePlay en el correo de coordinador de gestión social y de auxiliar gestión social que indique: Si requiere solicitar algún auxilio de solidaridad o educación por favor solicitarlo mediante el siguiente link. Retroalimentar a los asesores de servicio al asociado sobre el proceso de recepción de documentos para solicitud de auxilios.realizar campaña recordando a los asociados proceso de solicitud de asociadosEn caso tal de recibir un correo de solicitud de auxilios adicional a indicar al asociado como radicar, sin embargo se radicará inmediatamente para garantizar que el proceso no se interrumpa.</v>
      </c>
      <c r="U206" s="61">
        <f>VLOOKUP(Tabla15[[#This Row],[N° 
Evento]],'Eventos de riesgos'!B:I,8,0)</f>
        <v>0</v>
      </c>
      <c r="V206" s="61">
        <f>VLOOKUP(Tabla15[[#This Row],[N° 
Evento]],'Eventos de riesgos'!B:J,9,0)</f>
        <v>0</v>
      </c>
      <c r="W206" s="61">
        <f>VLOOKUP(Tabla15[[#This Row],[N° 
Evento]],'Eventos de riesgos'!B:K,10,0)</f>
        <v>0</v>
      </c>
      <c r="X206" s="59" t="str">
        <f>VLOOKUP(Tabla15[[#This Row],[N° 
Evento]],'Eventos de riesgos'!B:L,11,0)</f>
        <v>7 - Ejecución y Administración de Procesos</v>
      </c>
      <c r="Y206" s="59" t="str">
        <f>VLOOKUP(Tabla15[[#This Row],[N° 
Evento]],'Eventos de riesgos'!B:M,12,0)</f>
        <v>71 - Recepción, Ejecución y Mantenimiento de Operaciones</v>
      </c>
      <c r="Z206" s="59" t="str">
        <f>VLOOKUP(Tabla15[[#This Row],[N° 
Evento]],'Eventos de riesgos'!B:N,13,0)</f>
        <v>718 - Error en Otras Tareas, Falla en la Entrega</v>
      </c>
      <c r="AA206" s="44" t="str">
        <f>+VLOOKUP(Tabla15[[#This Row],[N° 
Evento]],'Eventos de riesgos'!B:AE,23,0)</f>
        <v>Fallas en recepción y tramitación de auxilios</v>
      </c>
      <c r="AB206" s="54" t="str">
        <f>VLOOKUP(Tabla15[[#This Row],[N° 
Evento]],'Eventos de riesgos'!B:O,14,0)</f>
        <v>Ninguna</v>
      </c>
      <c r="AC206" s="60">
        <f>VLOOKUP(Tabla15[[#This Row],[N° 
Evento]],'Eventos de riesgos'!B:P,15,0)</f>
        <v>45596.652777777781</v>
      </c>
      <c r="AD206" s="54" t="str">
        <f>VLOOKUP(Tabla15[[#This Row],[N° 
Evento]],'Eventos de riesgos'!B:Q,16,0)</f>
        <v>Auxilios de solidaridad y educación</v>
      </c>
      <c r="AE206" s="54" t="str">
        <f>VLOOKUP(Tabla15[[#This Row],[N° 
Evento]],'Eventos de riesgos'!B:R,17,0)</f>
        <v>Correo electrónico institucional</v>
      </c>
      <c r="AF206" s="56" t="str">
        <f>VLOOKUP(Tabla15[[#This Row],[N° 
Evento]],'Eventos de riesgos'!B:V,21,0)</f>
        <v>Aprobado</v>
      </c>
      <c r="AG206" s="59" t="str">
        <f>VLOOKUP(Tabla15[[#This Row],[N° 
Evento]],'Eventos de riesgos'!B:W,22,0)</f>
        <v>08/11/2024 15:44:56: Creación
10/11/2024 15:32:09: Actualización</v>
      </c>
    </row>
    <row r="207" spans="3:33" ht="59" customHeight="1" x14ac:dyDescent="0.55000000000000004">
      <c r="C207" s="54" t="str">
        <f>+Tabla15[[#This Row],[N° 
Evento]]&amp;"-"&amp;Tabla15[[#This Row],[N° Tarea]]</f>
        <v>69-3</v>
      </c>
      <c r="D207" s="54">
        <v>69</v>
      </c>
      <c r="E207" s="54">
        <v>3</v>
      </c>
      <c r="F207" s="55" t="s">
        <v>588</v>
      </c>
      <c r="G207" s="44" t="s">
        <v>1019</v>
      </c>
      <c r="H207" s="59" t="s">
        <v>589</v>
      </c>
      <c r="I207" s="59" t="s">
        <v>590</v>
      </c>
      <c r="J207" s="57">
        <v>45576</v>
      </c>
      <c r="K207" s="57">
        <v>45626</v>
      </c>
      <c r="L207" s="47" t="str">
        <f>IF(Tabla15[[#This Row],[Fecha de Finalización]]&gt;0,"Cerrada","En Proceso")</f>
        <v>Cerrada</v>
      </c>
      <c r="M207" s="58">
        <f t="shared" si="6"/>
        <v>50</v>
      </c>
      <c r="N207" s="59" t="s">
        <v>884</v>
      </c>
      <c r="O207" s="54">
        <f>VLOOKUP(Tabla15[[#This Row],[N° 
Evento]],'Eventos de riesgos'!B:C,2,0)</f>
        <v>2024</v>
      </c>
      <c r="P207" s="54" t="str">
        <f>VLOOKUP(Tabla15[[#This Row],[N° 
Evento]],'Eventos de riesgos'!B:D,3,0)</f>
        <v xml:space="preserve">Oct </v>
      </c>
      <c r="Q207" s="60">
        <f>VLOOKUP(Tabla15[[#This Row],[N° 
Evento]],'Eventos de riesgos'!B:E,4,0)</f>
        <v>45547.628472222219</v>
      </c>
      <c r="R207" s="60">
        <f>VLOOKUP(Tabla15[[#This Row],[N° 
Evento]],'Eventos de riesgos'!B:F,5,0)</f>
        <v>45576.655555555553</v>
      </c>
      <c r="S207" s="60">
        <f>VLOOKUP(Tabla15[[#This Row],[N° 
Evento]],'Eventos de riesgos'!B:G,6,0)</f>
        <v>45565.628472222219</v>
      </c>
      <c r="T207" s="63" t="str">
        <f>VLOOKUP(Tabla15[[#This Row],[N° 
Evento]],'Eventos de riesgos'!B:H,7,0)</f>
        <v>CasoManejo de solicitudes de auxilios de solidaridad y educaciónN1. El señor Jonatan Gonzales solicito auxilio educativo vía correo electrónico, el 28 de julio la funcionaria Shirley recibió los documentos pero no lo vio en ese periodo y respondió su recepción hasta el 26 de septiembre. Sin embargo, luego de recibirlos, olvidó agregarlos en el listado de auxilios a evaluar en el mes, quedando por fuera de la aprobación del Comité de Solidaridad.N2. El asociado Arturo Corredor solicito auxilio educativo vía correo electrónico, el 12 de septiembre la funcionaria Camila recibió los documentos y confirmo su recepción. Sin embargo, luego de recibirlos, olvidó agregarlos en el listado de auxilios a evaluar en el mes, quedando por fuera de la aprobación del Comité de Educación.N3. La asociado Marcela Parrado solicito auxilio educativo vía correo electrónico, el 10 de septiembre la funcionaria Camila recibió los documentos y confirmo su recepción. Este mismo día Camila respondió que la formula medica no era legible, la asociado se lo reenvió y el 12 de septiembre confirmó que seria traslado al Comité de Solidaridad. Sin embargo, omitió también agregarla a la base de evaluación.CausaLos documentos llegaron por un canal diferente al dispuesto para el proceso de auxilios (correo electrónico).Para este mes se aumentó la solicitud de auxilios aproximadamente un 90%Distracción y olvido del usuario receptor de los auxilios ya que no los tramitó inmediatamente en la base oficial de evaluación.Impacto Inicialmente es reputacional, los asociados pierden interés en los programas sociales de la Cooperativa.AccionesRePlay en el correo de coordinador de gestión social y de auxiliar gestión social que indique: Si requiere solicitar algún auxilio de solidaridad o educación por favor solicitarlo mediante el siguiente link. Retroalimentar a los asesores de servicio al asociado sobre el proceso de recepción de documentos para solicitud de auxilios.realizar campaña recordando a los asociados proceso de solicitud de asociadosEn caso tal de recibir un correo de solicitud de auxilios adicional a indicar al asociado como radicar, sin embargo se radicará inmediatamente para garantizar que el proceso no se interrumpa.</v>
      </c>
      <c r="U207" s="61">
        <f>VLOOKUP(Tabla15[[#This Row],[N° 
Evento]],'Eventos de riesgos'!B:I,8,0)</f>
        <v>0</v>
      </c>
      <c r="V207" s="61">
        <f>VLOOKUP(Tabla15[[#This Row],[N° 
Evento]],'Eventos de riesgos'!B:J,9,0)</f>
        <v>0</v>
      </c>
      <c r="W207" s="61">
        <f>VLOOKUP(Tabla15[[#This Row],[N° 
Evento]],'Eventos de riesgos'!B:K,10,0)</f>
        <v>0</v>
      </c>
      <c r="X207" s="59" t="str">
        <f>VLOOKUP(Tabla15[[#This Row],[N° 
Evento]],'Eventos de riesgos'!B:L,11,0)</f>
        <v>7 - Ejecución y Administración de Procesos</v>
      </c>
      <c r="Y207" s="59" t="str">
        <f>VLOOKUP(Tabla15[[#This Row],[N° 
Evento]],'Eventos de riesgos'!B:M,12,0)</f>
        <v>71 - Recepción, Ejecución y Mantenimiento de Operaciones</v>
      </c>
      <c r="Z207" s="59" t="str">
        <f>VLOOKUP(Tabla15[[#This Row],[N° 
Evento]],'Eventos de riesgos'!B:N,13,0)</f>
        <v>718 - Error en Otras Tareas, Falla en la Entrega</v>
      </c>
      <c r="AA207" s="44" t="str">
        <f>+VLOOKUP(Tabla15[[#This Row],[N° 
Evento]],'Eventos de riesgos'!B:AE,23,0)</f>
        <v>Fallas en recepción y tramitación de auxilios</v>
      </c>
      <c r="AB207" s="54" t="str">
        <f>VLOOKUP(Tabla15[[#This Row],[N° 
Evento]],'Eventos de riesgos'!B:O,14,0)</f>
        <v>Ninguna</v>
      </c>
      <c r="AC207" s="60">
        <f>VLOOKUP(Tabla15[[#This Row],[N° 
Evento]],'Eventos de riesgos'!B:P,15,0)</f>
        <v>45596.652777777781</v>
      </c>
      <c r="AD207" s="54" t="str">
        <f>VLOOKUP(Tabla15[[#This Row],[N° 
Evento]],'Eventos de riesgos'!B:Q,16,0)</f>
        <v>Auxilios de solidaridad y educación</v>
      </c>
      <c r="AE207" s="54" t="str">
        <f>VLOOKUP(Tabla15[[#This Row],[N° 
Evento]],'Eventos de riesgos'!B:R,17,0)</f>
        <v>Correo electrónico institucional</v>
      </c>
      <c r="AF207" s="56" t="str">
        <f>VLOOKUP(Tabla15[[#This Row],[N° 
Evento]],'Eventos de riesgos'!B:V,21,0)</f>
        <v>Aprobado</v>
      </c>
      <c r="AG207" s="59" t="str">
        <f>VLOOKUP(Tabla15[[#This Row],[N° 
Evento]],'Eventos de riesgos'!B:W,22,0)</f>
        <v>08/11/2024 15:44:56: Creación
10/11/2024 15:32:09: Actualización</v>
      </c>
    </row>
    <row r="208" spans="3:33" ht="59" customHeight="1" x14ac:dyDescent="0.55000000000000004">
      <c r="C208" s="54" t="str">
        <f>+Tabla15[[#This Row],[N° 
Evento]]&amp;"-"&amp;Tabla15[[#This Row],[N° Tarea]]</f>
        <v>69-4</v>
      </c>
      <c r="D208" s="54">
        <v>69</v>
      </c>
      <c r="E208" s="54">
        <v>4</v>
      </c>
      <c r="F208" s="55" t="s">
        <v>586</v>
      </c>
      <c r="G208" s="44" t="s">
        <v>1020</v>
      </c>
      <c r="H208" s="59" t="s">
        <v>589</v>
      </c>
      <c r="I208" s="59" t="s">
        <v>590</v>
      </c>
      <c r="J208" s="57">
        <v>45576</v>
      </c>
      <c r="K208" s="57">
        <v>45639</v>
      </c>
      <c r="L208" s="47" t="str">
        <f>IF(Tabla15[[#This Row],[Fecha de Finalización]]&gt;0,"Cerrada","En Proceso")</f>
        <v>Cerrada</v>
      </c>
      <c r="M208" s="58">
        <f t="shared" si="6"/>
        <v>63</v>
      </c>
      <c r="N208" s="59" t="s">
        <v>885</v>
      </c>
      <c r="O208" s="54">
        <f>VLOOKUP(Tabla15[[#This Row],[N° 
Evento]],'Eventos de riesgos'!B:C,2,0)</f>
        <v>2024</v>
      </c>
      <c r="P208" s="54" t="str">
        <f>VLOOKUP(Tabla15[[#This Row],[N° 
Evento]],'Eventos de riesgos'!B:D,3,0)</f>
        <v xml:space="preserve">Oct </v>
      </c>
      <c r="Q208" s="60">
        <f>VLOOKUP(Tabla15[[#This Row],[N° 
Evento]],'Eventos de riesgos'!B:E,4,0)</f>
        <v>45547.628472222219</v>
      </c>
      <c r="R208" s="60">
        <f>VLOOKUP(Tabla15[[#This Row],[N° 
Evento]],'Eventos de riesgos'!B:F,5,0)</f>
        <v>45576.655555555553</v>
      </c>
      <c r="S208" s="60">
        <f>VLOOKUP(Tabla15[[#This Row],[N° 
Evento]],'Eventos de riesgos'!B:G,6,0)</f>
        <v>45565.628472222219</v>
      </c>
      <c r="T208" s="63" t="str">
        <f>VLOOKUP(Tabla15[[#This Row],[N° 
Evento]],'Eventos de riesgos'!B:H,7,0)</f>
        <v>CasoManejo de solicitudes de auxilios de solidaridad y educaciónN1. El señor Jonatan Gonzales solicito auxilio educativo vía correo electrónico, el 28 de julio la funcionaria Shirley recibió los documentos pero no lo vio en ese periodo y respondió su recepción hasta el 26 de septiembre. Sin embargo, luego de recibirlos, olvidó agregarlos en el listado de auxilios a evaluar en el mes, quedando por fuera de la aprobación del Comité de Solidaridad.N2. El asociado Arturo Corredor solicito auxilio educativo vía correo electrónico, el 12 de septiembre la funcionaria Camila recibió los documentos y confirmo su recepción. Sin embargo, luego de recibirlos, olvidó agregarlos en el listado de auxilios a evaluar en el mes, quedando por fuera de la aprobación del Comité de Educación.N3. La asociado Marcela Parrado solicito auxilio educativo vía correo electrónico, el 10 de septiembre la funcionaria Camila recibió los documentos y confirmo su recepción. Este mismo día Camila respondió que la formula medica no era legible, la asociado se lo reenvió y el 12 de septiembre confirmó que seria traslado al Comité de Solidaridad. Sin embargo, omitió también agregarla a la base de evaluación.CausaLos documentos llegaron por un canal diferente al dispuesto para el proceso de auxilios (correo electrónico).Para este mes se aumentó la solicitud de auxilios aproximadamente un 90%Distracción y olvido del usuario receptor de los auxilios ya que no los tramitó inmediatamente en la base oficial de evaluación.Impacto Inicialmente es reputacional, los asociados pierden interés en los programas sociales de la Cooperativa.AccionesRePlay en el correo de coordinador de gestión social y de auxiliar gestión social que indique: Si requiere solicitar algún auxilio de solidaridad o educación por favor solicitarlo mediante el siguiente link. Retroalimentar a los asesores de servicio al asociado sobre el proceso de recepción de documentos para solicitud de auxilios.realizar campaña recordando a los asociados proceso de solicitud de asociadosEn caso tal de recibir un correo de solicitud de auxilios adicional a indicar al asociado como radicar, sin embargo se radicará inmediatamente para garantizar que el proceso no se interrumpa.</v>
      </c>
      <c r="U208" s="61">
        <f>VLOOKUP(Tabla15[[#This Row],[N° 
Evento]],'Eventos de riesgos'!B:I,8,0)</f>
        <v>0</v>
      </c>
      <c r="V208" s="61">
        <f>VLOOKUP(Tabla15[[#This Row],[N° 
Evento]],'Eventos de riesgos'!B:J,9,0)</f>
        <v>0</v>
      </c>
      <c r="W208" s="61">
        <f>VLOOKUP(Tabla15[[#This Row],[N° 
Evento]],'Eventos de riesgos'!B:K,10,0)</f>
        <v>0</v>
      </c>
      <c r="X208" s="59" t="str">
        <f>VLOOKUP(Tabla15[[#This Row],[N° 
Evento]],'Eventos de riesgos'!B:L,11,0)</f>
        <v>7 - Ejecución y Administración de Procesos</v>
      </c>
      <c r="Y208" s="59" t="str">
        <f>VLOOKUP(Tabla15[[#This Row],[N° 
Evento]],'Eventos de riesgos'!B:M,12,0)</f>
        <v>71 - Recepción, Ejecución y Mantenimiento de Operaciones</v>
      </c>
      <c r="Z208" s="59" t="str">
        <f>VLOOKUP(Tabla15[[#This Row],[N° 
Evento]],'Eventos de riesgos'!B:N,13,0)</f>
        <v>718 - Error en Otras Tareas, Falla en la Entrega</v>
      </c>
      <c r="AA208" s="44" t="str">
        <f>+VLOOKUP(Tabla15[[#This Row],[N° 
Evento]],'Eventos de riesgos'!B:AE,23,0)</f>
        <v>Fallas en recepción y tramitación de auxilios</v>
      </c>
      <c r="AB208" s="54" t="str">
        <f>VLOOKUP(Tabla15[[#This Row],[N° 
Evento]],'Eventos de riesgos'!B:O,14,0)</f>
        <v>Ninguna</v>
      </c>
      <c r="AC208" s="60">
        <f>VLOOKUP(Tabla15[[#This Row],[N° 
Evento]],'Eventos de riesgos'!B:P,15,0)</f>
        <v>45596.652777777781</v>
      </c>
      <c r="AD208" s="54" t="str">
        <f>VLOOKUP(Tabla15[[#This Row],[N° 
Evento]],'Eventos de riesgos'!B:Q,16,0)</f>
        <v>Auxilios de solidaridad y educación</v>
      </c>
      <c r="AE208" s="54" t="str">
        <f>VLOOKUP(Tabla15[[#This Row],[N° 
Evento]],'Eventos de riesgos'!B:R,17,0)</f>
        <v>Correo electrónico institucional</v>
      </c>
      <c r="AF208" s="56" t="str">
        <f>VLOOKUP(Tabla15[[#This Row],[N° 
Evento]],'Eventos de riesgos'!B:V,21,0)</f>
        <v>Aprobado</v>
      </c>
      <c r="AG208" s="59" t="str">
        <f>VLOOKUP(Tabla15[[#This Row],[N° 
Evento]],'Eventos de riesgos'!B:W,22,0)</f>
        <v>08/11/2024 15:44:56: Creación
10/11/2024 15:32:09: Actualización</v>
      </c>
    </row>
    <row r="209" spans="3:33" ht="59" customHeight="1" x14ac:dyDescent="0.55000000000000004">
      <c r="C209" s="54" t="str">
        <f>+Tabla15[[#This Row],[N° 
Evento]]&amp;"-"&amp;Tabla15[[#This Row],[N° Tarea]]</f>
        <v>69-5</v>
      </c>
      <c r="D209" s="54">
        <v>69</v>
      </c>
      <c r="E209" s="54">
        <v>5</v>
      </c>
      <c r="F209" s="55" t="s">
        <v>587</v>
      </c>
      <c r="G209" s="44" t="s">
        <v>1020</v>
      </c>
      <c r="H209" s="59" t="s">
        <v>589</v>
      </c>
      <c r="I209" s="59" t="s">
        <v>590</v>
      </c>
      <c r="J209" s="57">
        <v>45576</v>
      </c>
      <c r="K209" s="57">
        <v>45641</v>
      </c>
      <c r="L209" s="47" t="str">
        <f>IF(Tabla15[[#This Row],[Fecha de Finalización]]&gt;0,"Cerrada","En Proceso")</f>
        <v>Cerrada</v>
      </c>
      <c r="M209" s="58">
        <f t="shared" si="6"/>
        <v>65</v>
      </c>
      <c r="N209" s="59" t="s">
        <v>630</v>
      </c>
      <c r="O209" s="54">
        <f>VLOOKUP(Tabla15[[#This Row],[N° 
Evento]],'Eventos de riesgos'!B:C,2,0)</f>
        <v>2024</v>
      </c>
      <c r="P209" s="54" t="str">
        <f>VLOOKUP(Tabla15[[#This Row],[N° 
Evento]],'Eventos de riesgos'!B:D,3,0)</f>
        <v xml:space="preserve">Oct </v>
      </c>
      <c r="Q209" s="60">
        <f>VLOOKUP(Tabla15[[#This Row],[N° 
Evento]],'Eventos de riesgos'!B:E,4,0)</f>
        <v>45547.628472222219</v>
      </c>
      <c r="R209" s="60">
        <f>VLOOKUP(Tabla15[[#This Row],[N° 
Evento]],'Eventos de riesgos'!B:F,5,0)</f>
        <v>45576.655555555553</v>
      </c>
      <c r="S209" s="60">
        <f>VLOOKUP(Tabla15[[#This Row],[N° 
Evento]],'Eventos de riesgos'!B:G,6,0)</f>
        <v>45565.628472222219</v>
      </c>
      <c r="T209" s="63" t="str">
        <f>VLOOKUP(Tabla15[[#This Row],[N° 
Evento]],'Eventos de riesgos'!B:H,7,0)</f>
        <v>CasoManejo de solicitudes de auxilios de solidaridad y educaciónN1. El señor Jonatan Gonzales solicito auxilio educativo vía correo electrónico, el 28 de julio la funcionaria Shirley recibió los documentos pero no lo vio en ese periodo y respondió su recepción hasta el 26 de septiembre. Sin embargo, luego de recibirlos, olvidó agregarlos en el listado de auxilios a evaluar en el mes, quedando por fuera de la aprobación del Comité de Solidaridad.N2. El asociado Arturo Corredor solicito auxilio educativo vía correo electrónico, el 12 de septiembre la funcionaria Camila recibió los documentos y confirmo su recepción. Sin embargo, luego de recibirlos, olvidó agregarlos en el listado de auxilios a evaluar en el mes, quedando por fuera de la aprobación del Comité de Educación.N3. La asociado Marcela Parrado solicito auxilio educativo vía correo electrónico, el 10 de septiembre la funcionaria Camila recibió los documentos y confirmo su recepción. Este mismo día Camila respondió que la formula medica no era legible, la asociado se lo reenvió y el 12 de septiembre confirmó que seria traslado al Comité de Solidaridad. Sin embargo, omitió también agregarla a la base de evaluación.CausaLos documentos llegaron por un canal diferente al dispuesto para el proceso de auxilios (correo electrónico).Para este mes se aumentó la solicitud de auxilios aproximadamente un 90%Distracción y olvido del usuario receptor de los auxilios ya que no los tramitó inmediatamente en la base oficial de evaluación.Impacto Inicialmente es reputacional, los asociados pierden interés en los programas sociales de la Cooperativa.AccionesRePlay en el correo de coordinador de gestión social y de auxiliar gestión social que indique: Si requiere solicitar algún auxilio de solidaridad o educación por favor solicitarlo mediante el siguiente link. Retroalimentar a los asesores de servicio al asociado sobre el proceso de recepción de documentos para solicitud de auxilios.realizar campaña recordando a los asociados proceso de solicitud de asociadosEn caso tal de recibir un correo de solicitud de auxilios adicional a indicar al asociado como radicar, sin embargo se radicará inmediatamente para garantizar que el proceso no se interrumpa.</v>
      </c>
      <c r="U209" s="61">
        <f>VLOOKUP(Tabla15[[#This Row],[N° 
Evento]],'Eventos de riesgos'!B:I,8,0)</f>
        <v>0</v>
      </c>
      <c r="V209" s="61">
        <f>VLOOKUP(Tabla15[[#This Row],[N° 
Evento]],'Eventos de riesgos'!B:J,9,0)</f>
        <v>0</v>
      </c>
      <c r="W209" s="61">
        <f>VLOOKUP(Tabla15[[#This Row],[N° 
Evento]],'Eventos de riesgos'!B:K,10,0)</f>
        <v>0</v>
      </c>
      <c r="X209" s="59" t="str">
        <f>VLOOKUP(Tabla15[[#This Row],[N° 
Evento]],'Eventos de riesgos'!B:L,11,0)</f>
        <v>7 - Ejecución y Administración de Procesos</v>
      </c>
      <c r="Y209" s="59" t="str">
        <f>VLOOKUP(Tabla15[[#This Row],[N° 
Evento]],'Eventos de riesgos'!B:M,12,0)</f>
        <v>71 - Recepción, Ejecución y Mantenimiento de Operaciones</v>
      </c>
      <c r="Z209" s="59" t="str">
        <f>VLOOKUP(Tabla15[[#This Row],[N° 
Evento]],'Eventos de riesgos'!B:N,13,0)</f>
        <v>718 - Error en Otras Tareas, Falla en la Entrega</v>
      </c>
      <c r="AA209" s="44" t="str">
        <f>+VLOOKUP(Tabla15[[#This Row],[N° 
Evento]],'Eventos de riesgos'!B:AE,23,0)</f>
        <v>Fallas en recepción y tramitación de auxilios</v>
      </c>
      <c r="AB209" s="54" t="str">
        <f>VLOOKUP(Tabla15[[#This Row],[N° 
Evento]],'Eventos de riesgos'!B:O,14,0)</f>
        <v>Ninguna</v>
      </c>
      <c r="AC209" s="60">
        <f>VLOOKUP(Tabla15[[#This Row],[N° 
Evento]],'Eventos de riesgos'!B:P,15,0)</f>
        <v>45596.652777777781</v>
      </c>
      <c r="AD209" s="54" t="str">
        <f>VLOOKUP(Tabla15[[#This Row],[N° 
Evento]],'Eventos de riesgos'!B:Q,16,0)</f>
        <v>Auxilios de solidaridad y educación</v>
      </c>
      <c r="AE209" s="54" t="str">
        <f>VLOOKUP(Tabla15[[#This Row],[N° 
Evento]],'Eventos de riesgos'!B:R,17,0)</f>
        <v>Correo electrónico institucional</v>
      </c>
      <c r="AF209" s="56" t="str">
        <f>VLOOKUP(Tabla15[[#This Row],[N° 
Evento]],'Eventos de riesgos'!B:V,21,0)</f>
        <v>Aprobado</v>
      </c>
      <c r="AG209" s="59" t="str">
        <f>VLOOKUP(Tabla15[[#This Row],[N° 
Evento]],'Eventos de riesgos'!B:W,22,0)</f>
        <v>08/11/2024 15:44:56: Creación
10/11/2024 15:32:09: Actualización</v>
      </c>
    </row>
    <row r="210" spans="3:33" ht="103.5" customHeight="1" x14ac:dyDescent="0.55000000000000004">
      <c r="C210" s="54" t="str">
        <f>+Tabla15[[#This Row],[N° 
Evento]]&amp;"-"&amp;Tabla15[[#This Row],[N° Tarea]]</f>
        <v>70-1</v>
      </c>
      <c r="D210" s="54">
        <v>70</v>
      </c>
      <c r="E210" s="54">
        <v>1</v>
      </c>
      <c r="F210" s="55" t="s">
        <v>1511</v>
      </c>
      <c r="G210" s="44" t="s">
        <v>1019</v>
      </c>
      <c r="H210" s="59" t="s">
        <v>509</v>
      </c>
      <c r="I210" s="56" t="s">
        <v>511</v>
      </c>
      <c r="J210" s="57">
        <v>45610</v>
      </c>
      <c r="K210" s="57">
        <v>45611</v>
      </c>
      <c r="L210" s="47" t="str">
        <f>IF(Tabla15[[#This Row],[Fecha de Finalización]]&gt;0,"Cerrada","En Proceso")</f>
        <v>Cerrada</v>
      </c>
      <c r="M210" s="58">
        <f t="shared" si="6"/>
        <v>1</v>
      </c>
      <c r="N210" s="59"/>
      <c r="O210" s="54">
        <f>VLOOKUP(Tabla15[[#This Row],[N° 
Evento]],'Eventos de riesgos'!B:C,2,0)</f>
        <v>2024</v>
      </c>
      <c r="P210" s="54" t="str">
        <f>VLOOKUP(Tabla15[[#This Row],[N° 
Evento]],'Eventos de riesgos'!B:D,3,0)</f>
        <v>Nov</v>
      </c>
      <c r="Q210" s="60">
        <f>VLOOKUP(Tabla15[[#This Row],[N° 
Evento]],'Eventos de riesgos'!B:E,4,0)</f>
        <v>45608.434027777781</v>
      </c>
      <c r="R210" s="60">
        <f>VLOOKUP(Tabla15[[#This Row],[N° 
Evento]],'Eventos de riesgos'!B:F,5,0)</f>
        <v>45625.434027777781</v>
      </c>
      <c r="S210" s="60">
        <f>VLOOKUP(Tabla15[[#This Row],[N° 
Evento]],'Eventos de riesgos'!B:G,6,0)</f>
        <v>45610.434027777781</v>
      </c>
      <c r="T210" s="63" t="str">
        <f>VLOOKUP(Tabla15[[#This Row],[N° 
Evento]],'Eventos de riesgos'!B:H,7,0)</f>
        <v xml:space="preserve">Caso
El asociado Nelson Eduardo Riaño solicitó, el 1 de noviembre de 2024, la aplicación de la Circular 54 de la SES con el propósito de extender a 108 meses el plazo de dos créditos, en atención a la disminución proyectada en su flujo de caja debido a su próxima condición de pensionado. Durante el proceso, se identificaron inconsistencias en la configuración del plan de pagos, específicamente en el manejo de las cuotas extras semestrales asociadas a las primas. Esto derivó en la necesidad de realizar reprocesos, ajustes adicionales y la correspondiente notificación al asociado sobre las correcciones realizadas.
Trazabilidad del caso
1. El 01 de noviembre del 2024, el asociado Nelson Eduardo Riaño CC 16.696.394 solicitó la aplicación de la Circular 54 de la SES para extender el plazo de los créditos 1235416 (Reestructura Solidaria) y 1247338 (Exclusiva temporal) a 108 meses y de esta manera facilitar el recaudo de las obligaciones ante la disminución esperada de su flujo de caja, debido a que adquiere el status de pensionado a partir del próximo año.
2. El 07 de noviembre del 2024, se aprobó la modificación de las condiciones de plazo de ambos créditos y se extendieron a 108 meses. 
3. El 12 de noviembre del 2024 a las 14:50 el área de operaciones confirmó la modificación en el sistema y remitió los estados de cuenta que reflejan los valores antes y después de la aplicación. No obstante, se advirtió que la modificación no contemplaba las cuotas extras semestrales con cargo a la prima del asociado, concepto que dejaría de devengar al momento de pensionarse, motivo por el cual, se solicitó su corrección.
4. El 12 de noviembre del 2024 a las 15:18 el área de operaciones nuevamente reenvía el estado de cuenta con la actualización de la modificación del plazo, con el cual se refleja una disminución de la cuota ordinaria mensual y de la cuota extra semestral.
5. El 12 de noviembre del 2024 a las 15:40 el área jurídica notifica vía correo electrónico al asociado de la modificación realizada con base en el último estado de cuenta remitido por operaciones. 
Se le precisa que se amplió el plazo a 108 meses de los créditos y que las nuevas condiciones son:
- Crédito 1235416 (reestructura solidaria): Disminuye la cuota mensual de $2.295.174 a $644.034,33. Teniendo en cuenta que la cuota de noviembre ya se encuentra abierta, para este mes usted deberá cancelar $2.295.174, de modo que, a partir de diciembre se hará efectiva la variación de la cuota mensual. Ahora bien, considerando que el crédito en mención tiene primas comprometidas semestralmente, usted deberá cancelar como cuota extra en junio y diciembre de $225.000 para un total de $869.034,33 pesos (cuota ordinaria + cuota extra). 
-Crédito 1247338 (Exclusiva temporal): La cuota mensual estaba en $1.257.134,63 y disminuye a $722.420,34 producto de la modificación del plazo a 108 meses. Teniendo en cuenta que la cuota de noviembre ya se encuentra abierta, para este mes usted deberá cancelar $1.257.134,63, de modo que, a partir de diciembre se hará efectiva la variación de la cuota mensual. Ahora bien, considerando que el crédito en mención tiene primas comprometidas semestralmente, usted deberá cancelar como cuota extra en junio y diciembre de $1.357.143 para un total de $2.079.563,34 (cuota ordinaria + cuota extra).Adjunto los estados de cuenta donde se podrán acreditar las condiciones de los créditos antes y después de la modificación.
6. El 13 de noviembre del 2024 a las 18:16, el área de operaciones remite un nuevo estado de cuenta señalando que se cometió un error en la extensión de la cuota extra semestral con cargo a las primas, de modo que, ajustó la variación en el nuevo estado de cuenta y en el plan de cuotas del asociado:'Buenas tardesRemito estado de cuenta y planes de pago del asociado, lo que sucedió es que es la primera circular que trabajamos con abonos extra por lo cual inicialmente sólo se amplió el plazo y no se tuvo en cuenta las primas ya estas se ajustaron correctamente dentro del plan de cuotas y el préstamo no tiene variantes de cuota hasta su término.
7. Revisada la nueva documentación el 14 de noviembre del 2024, se evidencian las siguientes variaciones y diferencias respecto de lo comunicado inicialmente al asociado:
Causa
El error se originó en la primera aplicación de la Circular N° 54 de la Superintendencia de Economía Solidaria para créditos con cuotas extras semestrales. En el ajuste inicial, no se consideraron correctamente las primas comprometidas semestralmente, sumado a errores en la asesoría proporcionada al asociado, lo que ocasionó discrepancias en los valores comunicados.
Impacto
El impacto está relacionado con el asociado, debido a errores operativos en la creación de la refinanciación y a la falta de una asesoría adecuada durante el proceso. Esto genera un riesgo reputacional por la confusión que pueden causar los diferentes comunicados, además de una mayor carga operativa por la necesidad de realizar ajustes. Adicionalmente, se ve comprometida la transparencia y la protección al consumidor financiero, al no garantizar una comunicación clara y precisa, lo que podría afectar la percepción de confianza y la credibilidad de la cooperativa.
</v>
      </c>
      <c r="U210" s="61">
        <f>VLOOKUP(Tabla15[[#This Row],[N° 
Evento]],'Eventos de riesgos'!B:I,8,0)</f>
        <v>0</v>
      </c>
      <c r="V210" s="61">
        <f>VLOOKUP(Tabla15[[#This Row],[N° 
Evento]],'Eventos de riesgos'!B:J,9,0)</f>
        <v>0</v>
      </c>
      <c r="W210" s="61">
        <f>VLOOKUP(Tabla15[[#This Row],[N° 
Evento]],'Eventos de riesgos'!B:K,10,0)</f>
        <v>0</v>
      </c>
      <c r="X210" s="59" t="str">
        <f>VLOOKUP(Tabla15[[#This Row],[N° 
Evento]],'Eventos de riesgos'!B:L,11,0)</f>
        <v>4 - Asociados o Clientes</v>
      </c>
      <c r="Y210" s="59" t="str">
        <f>VLOOKUP(Tabla15[[#This Row],[N° 
Evento]],'Eventos de riesgos'!B:M,12,0)</f>
        <v>41 - Adecuación, Divulgación de Información y Confianza</v>
      </c>
      <c r="Z210" s="59" t="str">
        <f>VLOOKUP(Tabla15[[#This Row],[N° 
Evento]],'Eventos de riesgos'!B:N,13,0)</f>
        <v>412 - Aspectos de Adecuación, Divulgación de la Información</v>
      </c>
      <c r="AA210" s="44" t="str">
        <f>+VLOOKUP(Tabla15[[#This Row],[N° 
Evento]],'Eventos de riesgos'!B:AE,23,0)</f>
        <v>Errores en modificación de créditos</v>
      </c>
      <c r="AB210" s="54" t="str">
        <f>VLOOKUP(Tabla15[[#This Row],[N° 
Evento]],'Eventos de riesgos'!B:O,14,0)</f>
        <v>Ninguna</v>
      </c>
      <c r="AC210" s="60">
        <f>VLOOKUP(Tabla15[[#This Row],[N° 
Evento]],'Eventos de riesgos'!B:P,15,0)</f>
        <v>45626.401388888888</v>
      </c>
      <c r="AD210" s="54" t="str">
        <f>VLOOKUP(Tabla15[[#This Row],[N° 
Evento]],'Eventos de riesgos'!B:Q,16,0)</f>
        <v>Varios tipos de crédito</v>
      </c>
      <c r="AE210" s="54" t="str">
        <f>VLOOKUP(Tabla15[[#This Row],[N° 
Evento]],'Eventos de riesgos'!B:R,17,0)</f>
        <v>Ninguno</v>
      </c>
      <c r="AF210" s="56" t="str">
        <f>VLOOKUP(Tabla15[[#This Row],[N° 
Evento]],'Eventos de riesgos'!B:V,21,0)</f>
        <v>Aprobado</v>
      </c>
      <c r="AG210" s="59" t="str">
        <f>VLOOKUP(Tabla15[[#This Row],[N° 
Evento]],'Eventos de riesgos'!B:W,22,0)</f>
        <v xml:space="preserve">
29/11/2024 17:35:05: Registrado
08/12/2024 09:39:01: Actualizada. Cerrada</v>
      </c>
    </row>
    <row r="211" spans="3:33" ht="103.5" customHeight="1" x14ac:dyDescent="0.55000000000000004">
      <c r="C211" s="54" t="str">
        <f>+Tabla15[[#This Row],[N° 
Evento]]&amp;"-"&amp;Tabla15[[#This Row],[N° Tarea]]</f>
        <v>70-2</v>
      </c>
      <c r="D211" s="54">
        <v>70</v>
      </c>
      <c r="E211" s="54">
        <v>2</v>
      </c>
      <c r="F211" s="55" t="s">
        <v>1512</v>
      </c>
      <c r="G211" s="44" t="s">
        <v>1019</v>
      </c>
      <c r="H211" s="59" t="s">
        <v>886</v>
      </c>
      <c r="I211" s="59" t="s">
        <v>514</v>
      </c>
      <c r="J211" s="57">
        <v>45610</v>
      </c>
      <c r="K211" s="57">
        <v>45611</v>
      </c>
      <c r="L211" s="47" t="str">
        <f>IF(Tabla15[[#This Row],[Fecha de Finalización]]&gt;0,"Cerrada","En Proceso")</f>
        <v>Cerrada</v>
      </c>
      <c r="M211" s="58">
        <f t="shared" si="6"/>
        <v>1</v>
      </c>
      <c r="N211" s="59" t="s">
        <v>607</v>
      </c>
      <c r="O211" s="54">
        <f>VLOOKUP(Tabla15[[#This Row],[N° 
Evento]],'Eventos de riesgos'!B:C,2,0)</f>
        <v>2024</v>
      </c>
      <c r="P211" s="54" t="str">
        <f>VLOOKUP(Tabla15[[#This Row],[N° 
Evento]],'Eventos de riesgos'!B:D,3,0)</f>
        <v>Nov</v>
      </c>
      <c r="Q211" s="60">
        <f>VLOOKUP(Tabla15[[#This Row],[N° 
Evento]],'Eventos de riesgos'!B:E,4,0)</f>
        <v>45608.434027777781</v>
      </c>
      <c r="R211" s="60">
        <f>VLOOKUP(Tabla15[[#This Row],[N° 
Evento]],'Eventos de riesgos'!B:F,5,0)</f>
        <v>45625.434027777781</v>
      </c>
      <c r="S211" s="60">
        <f>VLOOKUP(Tabla15[[#This Row],[N° 
Evento]],'Eventos de riesgos'!B:G,6,0)</f>
        <v>45610.434027777781</v>
      </c>
      <c r="T211" s="63" t="str">
        <f>VLOOKUP(Tabla15[[#This Row],[N° 
Evento]],'Eventos de riesgos'!B:H,7,0)</f>
        <v xml:space="preserve">Caso
El asociado Nelson Eduardo Riaño solicitó, el 1 de noviembre de 2024, la aplicación de la Circular 54 de la SES con el propósito de extender a 108 meses el plazo de dos créditos, en atención a la disminución proyectada en su flujo de caja debido a su próxima condición de pensionado. Durante el proceso, se identificaron inconsistencias en la configuración del plan de pagos, específicamente en el manejo de las cuotas extras semestrales asociadas a las primas. Esto derivó en la necesidad de realizar reprocesos, ajustes adicionales y la correspondiente notificación al asociado sobre las correcciones realizadas.
Trazabilidad del caso
1. El 01 de noviembre del 2024, el asociado Nelson Eduardo Riaño CC 16.696.394 solicitó la aplicación de la Circular 54 de la SES para extender el plazo de los créditos 1235416 (Reestructura Solidaria) y 1247338 (Exclusiva temporal) a 108 meses y de esta manera facilitar el recaudo de las obligaciones ante la disminución esperada de su flujo de caja, debido a que adquiere el status de pensionado a partir del próximo año.
2. El 07 de noviembre del 2024, se aprobó la modificación de las condiciones de plazo de ambos créditos y se extendieron a 108 meses. 
3. El 12 de noviembre del 2024 a las 14:50 el área de operaciones confirmó la modificación en el sistema y remitió los estados de cuenta que reflejan los valores antes y después de la aplicación. No obstante, se advirtió que la modificación no contemplaba las cuotas extras semestrales con cargo a la prima del asociado, concepto que dejaría de devengar al momento de pensionarse, motivo por el cual, se solicitó su corrección.
4. El 12 de noviembre del 2024 a las 15:18 el área de operaciones nuevamente reenvía el estado de cuenta con la actualización de la modificación del plazo, con el cual se refleja una disminución de la cuota ordinaria mensual y de la cuota extra semestral.
5. El 12 de noviembre del 2024 a las 15:40 el área jurídica notifica vía correo electrónico al asociado de la modificación realizada con base en el último estado de cuenta remitido por operaciones. 
Se le precisa que se amplió el plazo a 108 meses de los créditos y que las nuevas condiciones son:
- Crédito 1235416 (reestructura solidaria): Disminuye la cuota mensual de $2.295.174 a $644.034,33. Teniendo en cuenta que la cuota de noviembre ya se encuentra abierta, para este mes usted deberá cancelar $2.295.174, de modo que, a partir de diciembre se hará efectiva la variación de la cuota mensual. Ahora bien, considerando que el crédito en mención tiene primas comprometidas semestralmente, usted deberá cancelar como cuota extra en junio y diciembre de $225.000 para un total de $869.034,33 pesos (cuota ordinaria + cuota extra). 
-Crédito 1247338 (Exclusiva temporal): La cuota mensual estaba en $1.257.134,63 y disminuye a $722.420,34 producto de la modificación del plazo a 108 meses. Teniendo en cuenta que la cuota de noviembre ya se encuentra abierta, para este mes usted deberá cancelar $1.257.134,63, de modo que, a partir de diciembre se hará efectiva la variación de la cuota mensual. Ahora bien, considerando que el crédito en mención tiene primas comprometidas semestralmente, usted deberá cancelar como cuota extra en junio y diciembre de $1.357.143 para un total de $2.079.563,34 (cuota ordinaria + cuota extra).Adjunto los estados de cuenta donde se podrán acreditar las condiciones de los créditos antes y después de la modificación.
6. El 13 de noviembre del 2024 a las 18:16, el área de operaciones remite un nuevo estado de cuenta señalando que se cometió un error en la extensión de la cuota extra semestral con cargo a las primas, de modo que, ajustó la variación en el nuevo estado de cuenta y en el plan de cuotas del asociado:'Buenas tardesRemito estado de cuenta y planes de pago del asociado, lo que sucedió es que es la primera circular que trabajamos con abonos extra por lo cual inicialmente sólo se amplió el plazo y no se tuvo en cuenta las primas ya estas se ajustaron correctamente dentro del plan de cuotas y el préstamo no tiene variantes de cuota hasta su término.
7. Revisada la nueva documentación el 14 de noviembre del 2024, se evidencian las siguientes variaciones y diferencias respecto de lo comunicado inicialmente al asociado:
Causa
El error se originó en la primera aplicación de la Circular N° 54 de la Superintendencia de Economía Solidaria para créditos con cuotas extras semestrales. En el ajuste inicial, no se consideraron correctamente las primas comprometidas semestralmente, sumado a errores en la asesoría proporcionada al asociado, lo que ocasionó discrepancias en los valores comunicados.
Impacto
El impacto está relacionado con el asociado, debido a errores operativos en la creación de la refinanciación y a la falta de una asesoría adecuada durante el proceso. Esto genera un riesgo reputacional por la confusión que pueden causar los diferentes comunicados, además de una mayor carga operativa por la necesidad de realizar ajustes. Adicionalmente, se ve comprometida la transparencia y la protección al consumidor financiero, al no garantizar una comunicación clara y precisa, lo que podría afectar la percepción de confianza y la credibilidad de la cooperativa.
</v>
      </c>
      <c r="U211" s="61">
        <f>VLOOKUP(Tabla15[[#This Row],[N° 
Evento]],'Eventos de riesgos'!B:I,8,0)</f>
        <v>0</v>
      </c>
      <c r="V211" s="61">
        <f>VLOOKUP(Tabla15[[#This Row],[N° 
Evento]],'Eventos de riesgos'!B:J,9,0)</f>
        <v>0</v>
      </c>
      <c r="W211" s="61">
        <f>VLOOKUP(Tabla15[[#This Row],[N° 
Evento]],'Eventos de riesgos'!B:K,10,0)</f>
        <v>0</v>
      </c>
      <c r="X211" s="59" t="str">
        <f>VLOOKUP(Tabla15[[#This Row],[N° 
Evento]],'Eventos de riesgos'!B:L,11,0)</f>
        <v>4 - Asociados o Clientes</v>
      </c>
      <c r="Y211" s="59" t="str">
        <f>VLOOKUP(Tabla15[[#This Row],[N° 
Evento]],'Eventos de riesgos'!B:M,12,0)</f>
        <v>41 - Adecuación, Divulgación de Información y Confianza</v>
      </c>
      <c r="Z211" s="59" t="str">
        <f>VLOOKUP(Tabla15[[#This Row],[N° 
Evento]],'Eventos de riesgos'!B:N,13,0)</f>
        <v>412 - Aspectos de Adecuación, Divulgación de la Información</v>
      </c>
      <c r="AA211" s="44" t="str">
        <f>+VLOOKUP(Tabla15[[#This Row],[N° 
Evento]],'Eventos de riesgos'!B:AE,23,0)</f>
        <v>Errores en modificación de créditos</v>
      </c>
      <c r="AB211" s="54" t="str">
        <f>VLOOKUP(Tabla15[[#This Row],[N° 
Evento]],'Eventos de riesgos'!B:O,14,0)</f>
        <v>Ninguna</v>
      </c>
      <c r="AC211" s="60">
        <f>VLOOKUP(Tabla15[[#This Row],[N° 
Evento]],'Eventos de riesgos'!B:P,15,0)</f>
        <v>45626.401388888888</v>
      </c>
      <c r="AD211" s="54" t="str">
        <f>VLOOKUP(Tabla15[[#This Row],[N° 
Evento]],'Eventos de riesgos'!B:Q,16,0)</f>
        <v>Varios tipos de crédito</v>
      </c>
      <c r="AE211" s="54" t="str">
        <f>VLOOKUP(Tabla15[[#This Row],[N° 
Evento]],'Eventos de riesgos'!B:R,17,0)</f>
        <v>Ninguno</v>
      </c>
      <c r="AF211" s="56" t="str">
        <f>VLOOKUP(Tabla15[[#This Row],[N° 
Evento]],'Eventos de riesgos'!B:V,21,0)</f>
        <v>Aprobado</v>
      </c>
      <c r="AG211" s="59" t="str">
        <f>VLOOKUP(Tabla15[[#This Row],[N° 
Evento]],'Eventos de riesgos'!B:W,22,0)</f>
        <v xml:space="preserve">
29/11/2024 17:35:05: Registrado
08/12/2024 09:39:01: Actualizada. Cerrada</v>
      </c>
    </row>
    <row r="212" spans="3:33" ht="103.5" customHeight="1" x14ac:dyDescent="0.55000000000000004">
      <c r="C212" s="54" t="str">
        <f>+Tabla15[[#This Row],[N° 
Evento]]&amp;"-"&amp;Tabla15[[#This Row],[N° Tarea]]</f>
        <v>70-3</v>
      </c>
      <c r="D212" s="54">
        <v>70</v>
      </c>
      <c r="E212" s="54">
        <v>3</v>
      </c>
      <c r="F212" s="55" t="s">
        <v>1513</v>
      </c>
      <c r="G212" s="44" t="s">
        <v>1020</v>
      </c>
      <c r="H212" s="59" t="s">
        <v>744</v>
      </c>
      <c r="I212" s="56" t="s">
        <v>259</v>
      </c>
      <c r="J212" s="57">
        <v>45611</v>
      </c>
      <c r="K212" s="57">
        <v>45622</v>
      </c>
      <c r="L212" s="47" t="str">
        <f>IF(Tabla15[[#This Row],[Fecha de Finalización]]&gt;0,"Cerrada","En Proceso")</f>
        <v>Cerrada</v>
      </c>
      <c r="M212" s="58">
        <f t="shared" si="6"/>
        <v>11</v>
      </c>
      <c r="N212" s="59" t="s">
        <v>606</v>
      </c>
      <c r="O212" s="54">
        <f>VLOOKUP(Tabla15[[#This Row],[N° 
Evento]],'Eventos de riesgos'!B:C,2,0)</f>
        <v>2024</v>
      </c>
      <c r="P212" s="54" t="str">
        <f>VLOOKUP(Tabla15[[#This Row],[N° 
Evento]],'Eventos de riesgos'!B:D,3,0)</f>
        <v>Nov</v>
      </c>
      <c r="Q212" s="60">
        <f>VLOOKUP(Tabla15[[#This Row],[N° 
Evento]],'Eventos de riesgos'!B:E,4,0)</f>
        <v>45608.434027777781</v>
      </c>
      <c r="R212" s="60">
        <f>VLOOKUP(Tabla15[[#This Row],[N° 
Evento]],'Eventos de riesgos'!B:F,5,0)</f>
        <v>45625.434027777781</v>
      </c>
      <c r="S212" s="60">
        <f>VLOOKUP(Tabla15[[#This Row],[N° 
Evento]],'Eventos de riesgos'!B:G,6,0)</f>
        <v>45610.434027777781</v>
      </c>
      <c r="T212" s="63" t="str">
        <f>VLOOKUP(Tabla15[[#This Row],[N° 
Evento]],'Eventos de riesgos'!B:H,7,0)</f>
        <v xml:space="preserve">Caso
El asociado Nelson Eduardo Riaño solicitó, el 1 de noviembre de 2024, la aplicación de la Circular 54 de la SES con el propósito de extender a 108 meses el plazo de dos créditos, en atención a la disminución proyectada en su flujo de caja debido a su próxima condición de pensionado. Durante el proceso, se identificaron inconsistencias en la configuración del plan de pagos, específicamente en el manejo de las cuotas extras semestrales asociadas a las primas. Esto derivó en la necesidad de realizar reprocesos, ajustes adicionales y la correspondiente notificación al asociado sobre las correcciones realizadas.
Trazabilidad del caso
1. El 01 de noviembre del 2024, el asociado Nelson Eduardo Riaño CC 16.696.394 solicitó la aplicación de la Circular 54 de la SES para extender el plazo de los créditos 1235416 (Reestructura Solidaria) y 1247338 (Exclusiva temporal) a 108 meses y de esta manera facilitar el recaudo de las obligaciones ante la disminución esperada de su flujo de caja, debido a que adquiere el status de pensionado a partir del próximo año.
2. El 07 de noviembre del 2024, se aprobó la modificación de las condiciones de plazo de ambos créditos y se extendieron a 108 meses. 
3. El 12 de noviembre del 2024 a las 14:50 el área de operaciones confirmó la modificación en el sistema y remitió los estados de cuenta que reflejan los valores antes y después de la aplicación. No obstante, se advirtió que la modificación no contemplaba las cuotas extras semestrales con cargo a la prima del asociado, concepto que dejaría de devengar al momento de pensionarse, motivo por el cual, se solicitó su corrección.
4. El 12 de noviembre del 2024 a las 15:18 el área de operaciones nuevamente reenvía el estado de cuenta con la actualización de la modificación del plazo, con el cual se refleja una disminución de la cuota ordinaria mensual y de la cuota extra semestral.
5. El 12 de noviembre del 2024 a las 15:40 el área jurídica notifica vía correo electrónico al asociado de la modificación realizada con base en el último estado de cuenta remitido por operaciones. 
Se le precisa que se amplió el plazo a 108 meses de los créditos y que las nuevas condiciones son:
- Crédito 1235416 (reestructura solidaria): Disminuye la cuota mensual de $2.295.174 a $644.034,33. Teniendo en cuenta que la cuota de noviembre ya se encuentra abierta, para este mes usted deberá cancelar $2.295.174, de modo que, a partir de diciembre se hará efectiva la variación de la cuota mensual. Ahora bien, considerando que el crédito en mención tiene primas comprometidas semestralmente, usted deberá cancelar como cuota extra en junio y diciembre de $225.000 para un total de $869.034,33 pesos (cuota ordinaria + cuota extra). 
-Crédito 1247338 (Exclusiva temporal): La cuota mensual estaba en $1.257.134,63 y disminuye a $722.420,34 producto de la modificación del plazo a 108 meses. Teniendo en cuenta que la cuota de noviembre ya se encuentra abierta, para este mes usted deberá cancelar $1.257.134,63, de modo que, a partir de diciembre se hará efectiva la variación de la cuota mensual. Ahora bien, considerando que el crédito en mención tiene primas comprometidas semestralmente, usted deberá cancelar como cuota extra en junio y diciembre de $1.357.143 para un total de $2.079.563,34 (cuota ordinaria + cuota extra).Adjunto los estados de cuenta donde se podrán acreditar las condiciones de los créditos antes y después de la modificación.
6. El 13 de noviembre del 2024 a las 18:16, el área de operaciones remite un nuevo estado de cuenta señalando que se cometió un error en la extensión de la cuota extra semestral con cargo a las primas, de modo que, ajustó la variación en el nuevo estado de cuenta y en el plan de cuotas del asociado:'Buenas tardesRemito estado de cuenta y planes de pago del asociado, lo que sucedió es que es la primera circular que trabajamos con abonos extra por lo cual inicialmente sólo se amplió el plazo y no se tuvo en cuenta las primas ya estas se ajustaron correctamente dentro del plan de cuotas y el préstamo no tiene variantes de cuota hasta su término.
7. Revisada la nueva documentación el 14 de noviembre del 2024, se evidencian las siguientes variaciones y diferencias respecto de lo comunicado inicialmente al asociado:
Causa
El error se originó en la primera aplicación de la Circular N° 54 de la Superintendencia de Economía Solidaria para créditos con cuotas extras semestrales. En el ajuste inicial, no se consideraron correctamente las primas comprometidas semestralmente, sumado a errores en la asesoría proporcionada al asociado, lo que ocasionó discrepancias en los valores comunicados.
Impacto
El impacto está relacionado con el asociado, debido a errores operativos en la creación de la refinanciación y a la falta de una asesoría adecuada durante el proceso. Esto genera un riesgo reputacional por la confusión que pueden causar los diferentes comunicados, además de una mayor carga operativa por la necesidad de realizar ajustes. Adicionalmente, se ve comprometida la transparencia y la protección al consumidor financiero, al no garantizar una comunicación clara y precisa, lo que podría afectar la percepción de confianza y la credibilidad de la cooperativa.
</v>
      </c>
      <c r="U212" s="61">
        <f>VLOOKUP(Tabla15[[#This Row],[N° 
Evento]],'Eventos de riesgos'!B:I,8,0)</f>
        <v>0</v>
      </c>
      <c r="V212" s="61">
        <f>VLOOKUP(Tabla15[[#This Row],[N° 
Evento]],'Eventos de riesgos'!B:J,9,0)</f>
        <v>0</v>
      </c>
      <c r="W212" s="61">
        <f>VLOOKUP(Tabla15[[#This Row],[N° 
Evento]],'Eventos de riesgos'!B:K,10,0)</f>
        <v>0</v>
      </c>
      <c r="X212" s="59" t="str">
        <f>VLOOKUP(Tabla15[[#This Row],[N° 
Evento]],'Eventos de riesgos'!B:L,11,0)</f>
        <v>4 - Asociados o Clientes</v>
      </c>
      <c r="Y212" s="59" t="str">
        <f>VLOOKUP(Tabla15[[#This Row],[N° 
Evento]],'Eventos de riesgos'!B:M,12,0)</f>
        <v>41 - Adecuación, Divulgación de Información y Confianza</v>
      </c>
      <c r="Z212" s="59" t="str">
        <f>VLOOKUP(Tabla15[[#This Row],[N° 
Evento]],'Eventos de riesgos'!B:N,13,0)</f>
        <v>412 - Aspectos de Adecuación, Divulgación de la Información</v>
      </c>
      <c r="AA212" s="44" t="str">
        <f>+VLOOKUP(Tabla15[[#This Row],[N° 
Evento]],'Eventos de riesgos'!B:AE,23,0)</f>
        <v>Errores en modificación de créditos</v>
      </c>
      <c r="AB212" s="54" t="str">
        <f>VLOOKUP(Tabla15[[#This Row],[N° 
Evento]],'Eventos de riesgos'!B:O,14,0)</f>
        <v>Ninguna</v>
      </c>
      <c r="AC212" s="60">
        <f>VLOOKUP(Tabla15[[#This Row],[N° 
Evento]],'Eventos de riesgos'!B:P,15,0)</f>
        <v>45626.401388888888</v>
      </c>
      <c r="AD212" s="54" t="str">
        <f>VLOOKUP(Tabla15[[#This Row],[N° 
Evento]],'Eventos de riesgos'!B:Q,16,0)</f>
        <v>Varios tipos de crédito</v>
      </c>
      <c r="AE212" s="54" t="str">
        <f>VLOOKUP(Tabla15[[#This Row],[N° 
Evento]],'Eventos de riesgos'!B:R,17,0)</f>
        <v>Ninguno</v>
      </c>
      <c r="AF212" s="56" t="str">
        <f>VLOOKUP(Tabla15[[#This Row],[N° 
Evento]],'Eventos de riesgos'!B:V,21,0)</f>
        <v>Aprobado</v>
      </c>
      <c r="AG212" s="59" t="str">
        <f>VLOOKUP(Tabla15[[#This Row],[N° 
Evento]],'Eventos de riesgos'!B:W,22,0)</f>
        <v xml:space="preserve">
29/11/2024 17:35:05: Registrado
08/12/2024 09:39:01: Actualizada. Cerrada</v>
      </c>
    </row>
    <row r="213" spans="3:33" ht="103.5" customHeight="1" x14ac:dyDescent="0.55000000000000004">
      <c r="C213" s="54" t="str">
        <f>+Tabla15[[#This Row],[N° 
Evento]]&amp;"-"&amp;Tabla15[[#This Row],[N° Tarea]]</f>
        <v>70-4</v>
      </c>
      <c r="D213" s="54">
        <v>70</v>
      </c>
      <c r="E213" s="54">
        <v>4</v>
      </c>
      <c r="F213" s="55" t="s">
        <v>1514</v>
      </c>
      <c r="G213" s="44" t="s">
        <v>1020</v>
      </c>
      <c r="H213" s="59" t="s">
        <v>509</v>
      </c>
      <c r="I213" s="56" t="s">
        <v>511</v>
      </c>
      <c r="J213" s="57">
        <v>45611</v>
      </c>
      <c r="K213" s="57">
        <v>45622</v>
      </c>
      <c r="L213" s="47" t="str">
        <f>IF(Tabla15[[#This Row],[Fecha de Finalización]]&gt;0,"Cerrada","En Proceso")</f>
        <v>Cerrada</v>
      </c>
      <c r="M213" s="58">
        <f>+K213-J213</f>
        <v>11</v>
      </c>
      <c r="N213" s="59" t="s">
        <v>957</v>
      </c>
      <c r="O213" s="54">
        <f>VLOOKUP(Tabla15[[#This Row],[N° 
Evento]],'Eventos de riesgos'!B:C,2,0)</f>
        <v>2024</v>
      </c>
      <c r="P213" s="54" t="str">
        <f>VLOOKUP(Tabla15[[#This Row],[N° 
Evento]],'Eventos de riesgos'!B:D,3,0)</f>
        <v>Nov</v>
      </c>
      <c r="Q213" s="60">
        <f>VLOOKUP(Tabla15[[#This Row],[N° 
Evento]],'Eventos de riesgos'!B:E,4,0)</f>
        <v>45608.434027777781</v>
      </c>
      <c r="R213" s="60">
        <f>VLOOKUP(Tabla15[[#This Row],[N° 
Evento]],'Eventos de riesgos'!B:F,5,0)</f>
        <v>45625.434027777781</v>
      </c>
      <c r="S213" s="60">
        <f>VLOOKUP(Tabla15[[#This Row],[N° 
Evento]],'Eventos de riesgos'!B:G,6,0)</f>
        <v>45610.434027777781</v>
      </c>
      <c r="T213" s="63" t="str">
        <f>VLOOKUP(Tabla15[[#This Row],[N° 
Evento]],'Eventos de riesgos'!B:H,7,0)</f>
        <v xml:space="preserve">Caso
El asociado Nelson Eduardo Riaño solicitó, el 1 de noviembre de 2024, la aplicación de la Circular 54 de la SES con el propósito de extender a 108 meses el plazo de dos créditos, en atención a la disminución proyectada en su flujo de caja debido a su próxima condición de pensionado. Durante el proceso, se identificaron inconsistencias en la configuración del plan de pagos, específicamente en el manejo de las cuotas extras semestrales asociadas a las primas. Esto derivó en la necesidad de realizar reprocesos, ajustes adicionales y la correspondiente notificación al asociado sobre las correcciones realizadas.
Trazabilidad del caso
1. El 01 de noviembre del 2024, el asociado Nelson Eduardo Riaño CC 16.696.394 solicitó la aplicación de la Circular 54 de la SES para extender el plazo de los créditos 1235416 (Reestructura Solidaria) y 1247338 (Exclusiva temporal) a 108 meses y de esta manera facilitar el recaudo de las obligaciones ante la disminución esperada de su flujo de caja, debido a que adquiere el status de pensionado a partir del próximo año.
2. El 07 de noviembre del 2024, se aprobó la modificación de las condiciones de plazo de ambos créditos y se extendieron a 108 meses. 
3. El 12 de noviembre del 2024 a las 14:50 el área de operaciones confirmó la modificación en el sistema y remitió los estados de cuenta que reflejan los valores antes y después de la aplicación. No obstante, se advirtió que la modificación no contemplaba las cuotas extras semestrales con cargo a la prima del asociado, concepto que dejaría de devengar al momento de pensionarse, motivo por el cual, se solicitó su corrección.
4. El 12 de noviembre del 2024 a las 15:18 el área de operaciones nuevamente reenvía el estado de cuenta con la actualización de la modificación del plazo, con el cual se refleja una disminución de la cuota ordinaria mensual y de la cuota extra semestral.
5. El 12 de noviembre del 2024 a las 15:40 el área jurídica notifica vía correo electrónico al asociado de la modificación realizada con base en el último estado de cuenta remitido por operaciones. 
Se le precisa que se amplió el plazo a 108 meses de los créditos y que las nuevas condiciones son:
- Crédito 1235416 (reestructura solidaria): Disminuye la cuota mensual de $2.295.174 a $644.034,33. Teniendo en cuenta que la cuota de noviembre ya se encuentra abierta, para este mes usted deberá cancelar $2.295.174, de modo que, a partir de diciembre se hará efectiva la variación de la cuota mensual. Ahora bien, considerando que el crédito en mención tiene primas comprometidas semestralmente, usted deberá cancelar como cuota extra en junio y diciembre de $225.000 para un total de $869.034,33 pesos (cuota ordinaria + cuota extra). 
-Crédito 1247338 (Exclusiva temporal): La cuota mensual estaba en $1.257.134,63 y disminuye a $722.420,34 producto de la modificación del plazo a 108 meses. Teniendo en cuenta que la cuota de noviembre ya se encuentra abierta, para este mes usted deberá cancelar $1.257.134,63, de modo que, a partir de diciembre se hará efectiva la variación de la cuota mensual. Ahora bien, considerando que el crédito en mención tiene primas comprometidas semestralmente, usted deberá cancelar como cuota extra en junio y diciembre de $1.357.143 para un total de $2.079.563,34 (cuota ordinaria + cuota extra).Adjunto los estados de cuenta donde se podrán acreditar las condiciones de los créditos antes y después de la modificación.
6. El 13 de noviembre del 2024 a las 18:16, el área de operaciones remite un nuevo estado de cuenta señalando que se cometió un error en la extensión de la cuota extra semestral con cargo a las primas, de modo que, ajustó la variación en el nuevo estado de cuenta y en el plan de cuotas del asociado:'Buenas tardesRemito estado de cuenta y planes de pago del asociado, lo que sucedió es que es la primera circular que trabajamos con abonos extra por lo cual inicialmente sólo se amplió el plazo y no se tuvo en cuenta las primas ya estas se ajustaron correctamente dentro del plan de cuotas y el préstamo no tiene variantes de cuota hasta su término.
7. Revisada la nueva documentación el 14 de noviembre del 2024, se evidencian las siguientes variaciones y diferencias respecto de lo comunicado inicialmente al asociado:
Causa
El error se originó en la primera aplicación de la Circular N° 54 de la Superintendencia de Economía Solidaria para créditos con cuotas extras semestrales. En el ajuste inicial, no se consideraron correctamente las primas comprometidas semestralmente, sumado a errores en la asesoría proporcionada al asociado, lo que ocasionó discrepancias en los valores comunicados.
Impacto
El impacto está relacionado con el asociado, debido a errores operativos en la creación de la refinanciación y a la falta de una asesoría adecuada durante el proceso. Esto genera un riesgo reputacional por la confusión que pueden causar los diferentes comunicados, además de una mayor carga operativa por la necesidad de realizar ajustes. Adicionalmente, se ve comprometida la transparencia y la protección al consumidor financiero, al no garantizar una comunicación clara y precisa, lo que podría afectar la percepción de confianza y la credibilidad de la cooperativa.
</v>
      </c>
      <c r="U213" s="61">
        <f>VLOOKUP(Tabla15[[#This Row],[N° 
Evento]],'Eventos de riesgos'!B:I,8,0)</f>
        <v>0</v>
      </c>
      <c r="V213" s="61">
        <f>VLOOKUP(Tabla15[[#This Row],[N° 
Evento]],'Eventos de riesgos'!B:J,9,0)</f>
        <v>0</v>
      </c>
      <c r="W213" s="61">
        <f>VLOOKUP(Tabla15[[#This Row],[N° 
Evento]],'Eventos de riesgos'!B:K,10,0)</f>
        <v>0</v>
      </c>
      <c r="X213" s="59" t="str">
        <f>VLOOKUP(Tabla15[[#This Row],[N° 
Evento]],'Eventos de riesgos'!B:L,11,0)</f>
        <v>4 - Asociados o Clientes</v>
      </c>
      <c r="Y213" s="59" t="str">
        <f>VLOOKUP(Tabla15[[#This Row],[N° 
Evento]],'Eventos de riesgos'!B:M,12,0)</f>
        <v>41 - Adecuación, Divulgación de Información y Confianza</v>
      </c>
      <c r="Z213" s="59" t="str">
        <f>VLOOKUP(Tabla15[[#This Row],[N° 
Evento]],'Eventos de riesgos'!B:N,13,0)</f>
        <v>412 - Aspectos de Adecuación, Divulgación de la Información</v>
      </c>
      <c r="AA213" s="44" t="str">
        <f>+VLOOKUP(Tabla15[[#This Row],[N° 
Evento]],'Eventos de riesgos'!B:AE,23,0)</f>
        <v>Errores en modificación de créditos</v>
      </c>
      <c r="AB213" s="54" t="str">
        <f>VLOOKUP(Tabla15[[#This Row],[N° 
Evento]],'Eventos de riesgos'!B:O,14,0)</f>
        <v>Ninguna</v>
      </c>
      <c r="AC213" s="60">
        <f>VLOOKUP(Tabla15[[#This Row],[N° 
Evento]],'Eventos de riesgos'!B:P,15,0)</f>
        <v>45626.401388888888</v>
      </c>
      <c r="AD213" s="54" t="str">
        <f>VLOOKUP(Tabla15[[#This Row],[N° 
Evento]],'Eventos de riesgos'!B:Q,16,0)</f>
        <v>Varios tipos de crédito</v>
      </c>
      <c r="AE213" s="54" t="str">
        <f>VLOOKUP(Tabla15[[#This Row],[N° 
Evento]],'Eventos de riesgos'!B:R,17,0)</f>
        <v>Ninguno</v>
      </c>
      <c r="AF213" s="56" t="str">
        <f>VLOOKUP(Tabla15[[#This Row],[N° 
Evento]],'Eventos de riesgos'!B:V,21,0)</f>
        <v>Aprobado</v>
      </c>
      <c r="AG213" s="59" t="str">
        <f>VLOOKUP(Tabla15[[#This Row],[N° 
Evento]],'Eventos de riesgos'!B:W,22,0)</f>
        <v xml:space="preserve">
29/11/2024 17:35:05: Registrado
08/12/2024 09:39:01: Actualizada. Cerrada</v>
      </c>
    </row>
    <row r="214" spans="3:33" ht="59" customHeight="1" x14ac:dyDescent="0.55000000000000004">
      <c r="C214" s="54" t="str">
        <f>+Tabla15[[#This Row],[N° 
Evento]]&amp;"-"&amp;Tabla15[[#This Row],[N° Tarea]]</f>
        <v>71-1</v>
      </c>
      <c r="D214" s="54">
        <v>71</v>
      </c>
      <c r="E214" s="54">
        <v>1</v>
      </c>
      <c r="F214" s="55" t="s">
        <v>644</v>
      </c>
      <c r="G214" s="44" t="s">
        <v>1019</v>
      </c>
      <c r="H214" s="59" t="s">
        <v>648</v>
      </c>
      <c r="I214" s="59" t="s">
        <v>887</v>
      </c>
      <c r="J214" s="57">
        <v>45670</v>
      </c>
      <c r="K214" s="57">
        <v>45671</v>
      </c>
      <c r="L214" s="47" t="str">
        <f>IF(Tabla15[[#This Row],[Fecha de Finalización]]&gt;0,"Cerrada","En Proceso")</f>
        <v>Cerrada</v>
      </c>
      <c r="M214" s="58">
        <f t="shared" si="6"/>
        <v>1</v>
      </c>
      <c r="N214" s="59"/>
      <c r="O214" s="54">
        <f>VLOOKUP(Tabla15[[#This Row],[N° 
Evento]],'Eventos de riesgos'!B:C,2,0)</f>
        <v>2025</v>
      </c>
      <c r="P214" s="54" t="str">
        <f>VLOOKUP(Tabla15[[#This Row],[N° 
Evento]],'Eventos de riesgos'!B:D,3,0)</f>
        <v xml:space="preserve">Ene </v>
      </c>
      <c r="Q214" s="60">
        <f>VLOOKUP(Tabla15[[#This Row],[N° 
Evento]],'Eventos de riesgos'!B:E,4,0)</f>
        <v>45660.609722222223</v>
      </c>
      <c r="R214" s="60">
        <f>VLOOKUP(Tabla15[[#This Row],[N° 
Evento]],'Eventos de riesgos'!B:F,5,0)</f>
        <v>45670.609722222223</v>
      </c>
      <c r="S214" s="60">
        <f>VLOOKUP(Tabla15[[#This Row],[N° 
Evento]],'Eventos de riesgos'!B:G,6,0)</f>
        <v>45666.609722222223</v>
      </c>
      <c r="T214" s="63" t="str">
        <f>VLOOKUP(Tabla15[[#This Row],[N° 
Evento]],'Eventos de riesgos'!B:H,7,0)</f>
        <v>Caso
El 9 de enero de 2025, la Dirección Administrativa y Financiera informó que la nómina electrónica correspondiente al mes de noviembre de 2024 fue presentada ante la DIAN por fuera del plazo legal establecido. Según lo dispuesto en la normativa vigente, este reporte debía realizarse a más tardar el 10 de diciembre de 2024. Sin embargo, fue efectuado hasta el 3 de enero de 2025, incurriendo en un incumplimiento regulatorio.
Durante la verificación del hecho, se identificó que el 16 de diciembre de 2024 la funcionaria encargada del proceso informó erróneamente a su superior inmediato que el envío ya había sido realizado, lo cual se descartó al revisar los registros oficiales de la DIAN.
Causa
•Saturación de actividades adicionales durante el mes de diciembre
•Desconcentración del funcionario
Impacto
•Riesgo Legal y Financiero: La DIAN puede notificar una sanción. La omisión en el reporte extemporáneo representa un incumplimiento del Estatuto Tributario y la Resolución 000013 de 2021 de la DIAN, lo que podría derivar en sanciones futuras más severas si la situación se repite. Posible sanción de hasta el 3% del valor de la nómina devengada ($6.400.000), valor que fue reducido al 50% por ser primera infracción, quedando en $3.200.000.
•Riesgo Reputacional: La credibilidad de Febor ante los organismos reguladores y asociados se ve afectada al incurrir en errores administrativos que generan sanciones.</v>
      </c>
      <c r="U214" s="61">
        <f>VLOOKUP(Tabla15[[#This Row],[N° 
Evento]],'Eventos de riesgos'!B:I,8,0)</f>
        <v>0</v>
      </c>
      <c r="V214" s="61">
        <f>VLOOKUP(Tabla15[[#This Row],[N° 
Evento]],'Eventos de riesgos'!B:J,9,0)</f>
        <v>0</v>
      </c>
      <c r="W214" s="61">
        <f>VLOOKUP(Tabla15[[#This Row],[N° 
Evento]],'Eventos de riesgos'!B:K,10,0)</f>
        <v>0</v>
      </c>
      <c r="X214" s="59" t="str">
        <f>VLOOKUP(Tabla15[[#This Row],[N° 
Evento]],'Eventos de riesgos'!B:L,11,0)</f>
        <v>7 - Ejecución y Administración de Procesos</v>
      </c>
      <c r="Y214" s="59" t="str">
        <f>VLOOKUP(Tabla15[[#This Row],[N° 
Evento]],'Eventos de riesgos'!B:M,12,0)</f>
        <v>72 - Seguimiento y Presentación de Informes</v>
      </c>
      <c r="Z214" s="59" t="str">
        <f>VLOOKUP(Tabla15[[#This Row],[N° 
Evento]],'Eventos de riesgos'!B:N,13,0)</f>
        <v>721 - Incumplimiento de la Obligación de Informar</v>
      </c>
      <c r="AA214" s="44" t="str">
        <f>+VLOOKUP(Tabla15[[#This Row],[N° 
Evento]],'Eventos de riesgos'!B:AE,23,0)</f>
        <v>Nómina electrónica no reportada</v>
      </c>
      <c r="AB214" s="54" t="str">
        <f>VLOOKUP(Tabla15[[#This Row],[N° 
Evento]],'Eventos de riesgos'!B:O,14,0)</f>
        <v>Ninguna</v>
      </c>
      <c r="AC214" s="60">
        <f>VLOOKUP(Tabla15[[#This Row],[N° 
Evento]],'Eventos de riesgos'!B:P,15,0)</f>
        <v>45688.618055555555</v>
      </c>
      <c r="AD214" s="54" t="str">
        <f>VLOOKUP(Tabla15[[#This Row],[N° 
Evento]],'Eventos de riesgos'!B:Q,16,0)</f>
        <v>Ninguno</v>
      </c>
      <c r="AE214" s="54" t="str">
        <f>VLOOKUP(Tabla15[[#This Row],[N° 
Evento]],'Eventos de riesgos'!B:R,17,0)</f>
        <v>Ninguno</v>
      </c>
      <c r="AF214" s="56" t="str">
        <f>VLOOKUP(Tabla15[[#This Row],[N° 
Evento]],'Eventos de riesgos'!B:V,21,0)</f>
        <v>Aprobado</v>
      </c>
      <c r="AG214" s="59" t="str">
        <f>VLOOKUP(Tabla15[[#This Row],[N° 
Evento]],'Eventos de riesgos'!B:W,22,0)</f>
        <v>02/12/2024 14:51:46: Creación
08/12/2024 10:30:35: Actualizada
08/12/2024 10:54:44: .
08/12/2024 11:00:44: .
10/02/2025 13:51:11: Actualizado
10/02/2025 13:58:28: .
10/02/2025 17:04:30: .
11/02/2025 00:03:32: .
25/02/2025 10:46:05: Actualizada.
25/02/2025 14:06:13: .
01/04/2025 15:14:06: Actualización</v>
      </c>
    </row>
    <row r="215" spans="3:33" ht="59" customHeight="1" x14ac:dyDescent="0.55000000000000004">
      <c r="C215" s="54" t="str">
        <f>+Tabla15[[#This Row],[N° 
Evento]]&amp;"-"&amp;Tabla15[[#This Row],[N° Tarea]]</f>
        <v>71-2</v>
      </c>
      <c r="D215" s="54">
        <v>71</v>
      </c>
      <c r="E215" s="54">
        <v>2</v>
      </c>
      <c r="F215" s="55" t="s">
        <v>645</v>
      </c>
      <c r="G215" s="44" t="s">
        <v>1019</v>
      </c>
      <c r="H215" s="59" t="s">
        <v>367</v>
      </c>
      <c r="I215" s="59" t="s">
        <v>888</v>
      </c>
      <c r="J215" s="57">
        <v>45670</v>
      </c>
      <c r="K215" s="57">
        <v>45672</v>
      </c>
      <c r="L215" s="47" t="str">
        <f>IF(Tabla15[[#This Row],[Fecha de Finalización]]&gt;0,"Cerrada","En Proceso")</f>
        <v>Cerrada</v>
      </c>
      <c r="M215" s="58">
        <f t="shared" si="6"/>
        <v>2</v>
      </c>
      <c r="N215" s="59"/>
      <c r="O215" s="54">
        <f>VLOOKUP(Tabla15[[#This Row],[N° 
Evento]],'Eventos de riesgos'!B:C,2,0)</f>
        <v>2025</v>
      </c>
      <c r="P215" s="54" t="str">
        <f>VLOOKUP(Tabla15[[#This Row],[N° 
Evento]],'Eventos de riesgos'!B:D,3,0)</f>
        <v xml:space="preserve">Ene </v>
      </c>
      <c r="Q215" s="60">
        <f>VLOOKUP(Tabla15[[#This Row],[N° 
Evento]],'Eventos de riesgos'!B:E,4,0)</f>
        <v>45660.609722222223</v>
      </c>
      <c r="R215" s="60">
        <f>VLOOKUP(Tabla15[[#This Row],[N° 
Evento]],'Eventos de riesgos'!B:F,5,0)</f>
        <v>45670.609722222223</v>
      </c>
      <c r="S215" s="60">
        <f>VLOOKUP(Tabla15[[#This Row],[N° 
Evento]],'Eventos de riesgos'!B:G,6,0)</f>
        <v>45666.609722222223</v>
      </c>
      <c r="T215" s="63" t="str">
        <f>VLOOKUP(Tabla15[[#This Row],[N° 
Evento]],'Eventos de riesgos'!B:H,7,0)</f>
        <v>Caso
El 9 de enero de 2025, la Dirección Administrativa y Financiera informó que la nómina electrónica correspondiente al mes de noviembre de 2024 fue presentada ante la DIAN por fuera del plazo legal establecido. Según lo dispuesto en la normativa vigente, este reporte debía realizarse a más tardar el 10 de diciembre de 2024. Sin embargo, fue efectuado hasta el 3 de enero de 2025, incurriendo en un incumplimiento regulatorio.
Durante la verificación del hecho, se identificó que el 16 de diciembre de 2024 la funcionaria encargada del proceso informó erróneamente a su superior inmediato que el envío ya había sido realizado, lo cual se descartó al revisar los registros oficiales de la DIAN.
Causa
•Saturación de actividades adicionales durante el mes de diciembre
•Desconcentración del funcionario
Impacto
•Riesgo Legal y Financiero: La DIAN puede notificar una sanción. La omisión en el reporte extemporáneo representa un incumplimiento del Estatuto Tributario y la Resolución 000013 de 2021 de la DIAN, lo que podría derivar en sanciones futuras más severas si la situación se repite. Posible sanción de hasta el 3% del valor de la nómina devengada ($6.400.000), valor que fue reducido al 50% por ser primera infracción, quedando en $3.200.000.
•Riesgo Reputacional: La credibilidad de Febor ante los organismos reguladores y asociados se ve afectada al incurrir en errores administrativos que generan sanciones.</v>
      </c>
      <c r="U215" s="61">
        <f>VLOOKUP(Tabla15[[#This Row],[N° 
Evento]],'Eventos de riesgos'!B:I,8,0)</f>
        <v>0</v>
      </c>
      <c r="V215" s="61">
        <f>VLOOKUP(Tabla15[[#This Row],[N° 
Evento]],'Eventos de riesgos'!B:J,9,0)</f>
        <v>0</v>
      </c>
      <c r="W215" s="61">
        <f>VLOOKUP(Tabla15[[#This Row],[N° 
Evento]],'Eventos de riesgos'!B:K,10,0)</f>
        <v>0</v>
      </c>
      <c r="X215" s="59" t="str">
        <f>VLOOKUP(Tabla15[[#This Row],[N° 
Evento]],'Eventos de riesgos'!B:L,11,0)</f>
        <v>7 - Ejecución y Administración de Procesos</v>
      </c>
      <c r="Y215" s="59" t="str">
        <f>VLOOKUP(Tabla15[[#This Row],[N° 
Evento]],'Eventos de riesgos'!B:M,12,0)</f>
        <v>72 - Seguimiento y Presentación de Informes</v>
      </c>
      <c r="Z215" s="59" t="str">
        <f>VLOOKUP(Tabla15[[#This Row],[N° 
Evento]],'Eventos de riesgos'!B:N,13,0)</f>
        <v>721 - Incumplimiento de la Obligación de Informar</v>
      </c>
      <c r="AA215" s="44" t="str">
        <f>+VLOOKUP(Tabla15[[#This Row],[N° 
Evento]],'Eventos de riesgos'!B:AE,23,0)</f>
        <v>Nómina electrónica no reportada</v>
      </c>
      <c r="AB215" s="54" t="str">
        <f>VLOOKUP(Tabla15[[#This Row],[N° 
Evento]],'Eventos de riesgos'!B:O,14,0)</f>
        <v>Ninguna</v>
      </c>
      <c r="AC215" s="60">
        <f>VLOOKUP(Tabla15[[#This Row],[N° 
Evento]],'Eventos de riesgos'!B:P,15,0)</f>
        <v>45688.618055555555</v>
      </c>
      <c r="AD215" s="54" t="str">
        <f>VLOOKUP(Tabla15[[#This Row],[N° 
Evento]],'Eventos de riesgos'!B:Q,16,0)</f>
        <v>Ninguno</v>
      </c>
      <c r="AE215" s="54" t="str">
        <f>VLOOKUP(Tabla15[[#This Row],[N° 
Evento]],'Eventos de riesgos'!B:R,17,0)</f>
        <v>Ninguno</v>
      </c>
      <c r="AF215" s="56" t="str">
        <f>VLOOKUP(Tabla15[[#This Row],[N° 
Evento]],'Eventos de riesgos'!B:V,21,0)</f>
        <v>Aprobado</v>
      </c>
      <c r="AG215" s="59" t="str">
        <f>VLOOKUP(Tabla15[[#This Row],[N° 
Evento]],'Eventos de riesgos'!B:W,22,0)</f>
        <v>02/12/2024 14:51:46: Creación
08/12/2024 10:30:35: Actualizada
08/12/2024 10:54:44: .
08/12/2024 11:00:44: .
10/02/2025 13:51:11: Actualizado
10/02/2025 13:58:28: .
10/02/2025 17:04:30: .
11/02/2025 00:03:32: .
25/02/2025 10:46:05: Actualizada.
25/02/2025 14:06:13: .
01/04/2025 15:14:06: Actualización</v>
      </c>
    </row>
    <row r="216" spans="3:33" ht="59" customHeight="1" x14ac:dyDescent="0.55000000000000004">
      <c r="C216" s="54" t="str">
        <f>+Tabla15[[#This Row],[N° 
Evento]]&amp;"-"&amp;Tabla15[[#This Row],[N° Tarea]]</f>
        <v>71-3</v>
      </c>
      <c r="D216" s="54">
        <v>71</v>
      </c>
      <c r="E216" s="54">
        <v>3</v>
      </c>
      <c r="F216" s="55" t="s">
        <v>646</v>
      </c>
      <c r="G216" s="44" t="s">
        <v>1020</v>
      </c>
      <c r="H216" s="59" t="s">
        <v>649</v>
      </c>
      <c r="I216" s="56" t="s">
        <v>889</v>
      </c>
      <c r="J216" s="57">
        <v>45670</v>
      </c>
      <c r="K216" s="57">
        <v>45672</v>
      </c>
      <c r="L216" s="47" t="str">
        <f>IF(Tabla15[[#This Row],[Fecha de Finalización]]&gt;0,"Cerrada","En Proceso")</f>
        <v>Cerrada</v>
      </c>
      <c r="M216" s="58">
        <f t="shared" si="6"/>
        <v>2</v>
      </c>
      <c r="N216" s="59" t="s">
        <v>890</v>
      </c>
      <c r="O216" s="54">
        <f>VLOOKUP(Tabla15[[#This Row],[N° 
Evento]],'Eventos de riesgos'!B:C,2,0)</f>
        <v>2025</v>
      </c>
      <c r="P216" s="54" t="str">
        <f>VLOOKUP(Tabla15[[#This Row],[N° 
Evento]],'Eventos de riesgos'!B:D,3,0)</f>
        <v xml:space="preserve">Ene </v>
      </c>
      <c r="Q216" s="60">
        <f>VLOOKUP(Tabla15[[#This Row],[N° 
Evento]],'Eventos de riesgos'!B:E,4,0)</f>
        <v>45660.609722222223</v>
      </c>
      <c r="R216" s="60">
        <f>VLOOKUP(Tabla15[[#This Row],[N° 
Evento]],'Eventos de riesgos'!B:F,5,0)</f>
        <v>45670.609722222223</v>
      </c>
      <c r="S216" s="60">
        <f>VLOOKUP(Tabla15[[#This Row],[N° 
Evento]],'Eventos de riesgos'!B:G,6,0)</f>
        <v>45666.609722222223</v>
      </c>
      <c r="T216" s="63" t="str">
        <f>VLOOKUP(Tabla15[[#This Row],[N° 
Evento]],'Eventos de riesgos'!B:H,7,0)</f>
        <v>Caso
El 9 de enero de 2025, la Dirección Administrativa y Financiera informó que la nómina electrónica correspondiente al mes de noviembre de 2024 fue presentada ante la DIAN por fuera del plazo legal establecido. Según lo dispuesto en la normativa vigente, este reporte debía realizarse a más tardar el 10 de diciembre de 2024. Sin embargo, fue efectuado hasta el 3 de enero de 2025, incurriendo en un incumplimiento regulatorio.
Durante la verificación del hecho, se identificó que el 16 de diciembre de 2024 la funcionaria encargada del proceso informó erróneamente a su superior inmediato que el envío ya había sido realizado, lo cual se descartó al revisar los registros oficiales de la DIAN.
Causa
•Saturación de actividades adicionales durante el mes de diciembre
•Desconcentración del funcionario
Impacto
•Riesgo Legal y Financiero: La DIAN puede notificar una sanción. La omisión en el reporte extemporáneo representa un incumplimiento del Estatuto Tributario y la Resolución 000013 de 2021 de la DIAN, lo que podría derivar en sanciones futuras más severas si la situación se repite. Posible sanción de hasta el 3% del valor de la nómina devengada ($6.400.000), valor que fue reducido al 50% por ser primera infracción, quedando en $3.200.000.
•Riesgo Reputacional: La credibilidad de Febor ante los organismos reguladores y asociados se ve afectada al incurrir en errores administrativos que generan sanciones.</v>
      </c>
      <c r="U216" s="61">
        <f>VLOOKUP(Tabla15[[#This Row],[N° 
Evento]],'Eventos de riesgos'!B:I,8,0)</f>
        <v>0</v>
      </c>
      <c r="V216" s="61">
        <f>VLOOKUP(Tabla15[[#This Row],[N° 
Evento]],'Eventos de riesgos'!B:J,9,0)</f>
        <v>0</v>
      </c>
      <c r="W216" s="61">
        <f>VLOOKUP(Tabla15[[#This Row],[N° 
Evento]],'Eventos de riesgos'!B:K,10,0)</f>
        <v>0</v>
      </c>
      <c r="X216" s="59" t="str">
        <f>VLOOKUP(Tabla15[[#This Row],[N° 
Evento]],'Eventos de riesgos'!B:L,11,0)</f>
        <v>7 - Ejecución y Administración de Procesos</v>
      </c>
      <c r="Y216" s="59" t="str">
        <f>VLOOKUP(Tabla15[[#This Row],[N° 
Evento]],'Eventos de riesgos'!B:M,12,0)</f>
        <v>72 - Seguimiento y Presentación de Informes</v>
      </c>
      <c r="Z216" s="59" t="str">
        <f>VLOOKUP(Tabla15[[#This Row],[N° 
Evento]],'Eventos de riesgos'!B:N,13,0)</f>
        <v>721 - Incumplimiento de la Obligación de Informar</v>
      </c>
      <c r="AA216" s="44" t="str">
        <f>+VLOOKUP(Tabla15[[#This Row],[N° 
Evento]],'Eventos de riesgos'!B:AE,23,0)</f>
        <v>Nómina electrónica no reportada</v>
      </c>
      <c r="AB216" s="54" t="str">
        <f>VLOOKUP(Tabla15[[#This Row],[N° 
Evento]],'Eventos de riesgos'!B:O,14,0)</f>
        <v>Ninguna</v>
      </c>
      <c r="AC216" s="60">
        <f>VLOOKUP(Tabla15[[#This Row],[N° 
Evento]],'Eventos de riesgos'!B:P,15,0)</f>
        <v>45688.618055555555</v>
      </c>
      <c r="AD216" s="54" t="str">
        <f>VLOOKUP(Tabla15[[#This Row],[N° 
Evento]],'Eventos de riesgos'!B:Q,16,0)</f>
        <v>Ninguno</v>
      </c>
      <c r="AE216" s="54" t="str">
        <f>VLOOKUP(Tabla15[[#This Row],[N° 
Evento]],'Eventos de riesgos'!B:R,17,0)</f>
        <v>Ninguno</v>
      </c>
      <c r="AF216" s="56" t="str">
        <f>VLOOKUP(Tabla15[[#This Row],[N° 
Evento]],'Eventos de riesgos'!B:V,21,0)</f>
        <v>Aprobado</v>
      </c>
      <c r="AG216" s="59" t="str">
        <f>VLOOKUP(Tabla15[[#This Row],[N° 
Evento]],'Eventos de riesgos'!B:W,22,0)</f>
        <v>02/12/2024 14:51:46: Creación
08/12/2024 10:30:35: Actualizada
08/12/2024 10:54:44: .
08/12/2024 11:00:44: .
10/02/2025 13:51:11: Actualizado
10/02/2025 13:58:28: .
10/02/2025 17:04:30: .
11/02/2025 00:03:32: .
25/02/2025 10:46:05: Actualizada.
25/02/2025 14:06:13: .
01/04/2025 15:14:06: Actualización</v>
      </c>
    </row>
    <row r="217" spans="3:33" ht="59" customHeight="1" x14ac:dyDescent="0.55000000000000004">
      <c r="C217" s="54" t="str">
        <f>+Tabla15[[#This Row],[N° 
Evento]]&amp;"-"&amp;Tabla15[[#This Row],[N° Tarea]]</f>
        <v>71-4</v>
      </c>
      <c r="D217" s="54">
        <v>71</v>
      </c>
      <c r="E217" s="54">
        <v>4</v>
      </c>
      <c r="F217" s="55" t="s">
        <v>647</v>
      </c>
      <c r="G217" s="44" t="s">
        <v>1020</v>
      </c>
      <c r="H217" s="59" t="s">
        <v>906</v>
      </c>
      <c r="I217" s="56" t="s">
        <v>650</v>
      </c>
      <c r="J217" s="57">
        <v>45670</v>
      </c>
      <c r="K217" s="57">
        <v>45688</v>
      </c>
      <c r="L217" s="47" t="str">
        <f>IF(Tabla15[[#This Row],[Fecha de Finalización]]&gt;0,"Cerrada","En Proceso")</f>
        <v>Cerrada</v>
      </c>
      <c r="M217" s="58">
        <f>+K217-J217</f>
        <v>18</v>
      </c>
      <c r="N217" s="59" t="s">
        <v>891</v>
      </c>
      <c r="O217" s="54">
        <f>VLOOKUP(Tabla15[[#This Row],[N° 
Evento]],'Eventos de riesgos'!B:C,2,0)</f>
        <v>2025</v>
      </c>
      <c r="P217" s="54" t="str">
        <f>VLOOKUP(Tabla15[[#This Row],[N° 
Evento]],'Eventos de riesgos'!B:D,3,0)</f>
        <v xml:space="preserve">Ene </v>
      </c>
      <c r="Q217" s="60">
        <f>VLOOKUP(Tabla15[[#This Row],[N° 
Evento]],'Eventos de riesgos'!B:E,4,0)</f>
        <v>45660.609722222223</v>
      </c>
      <c r="R217" s="60">
        <f>VLOOKUP(Tabla15[[#This Row],[N° 
Evento]],'Eventos de riesgos'!B:F,5,0)</f>
        <v>45670.609722222223</v>
      </c>
      <c r="S217" s="60">
        <f>VLOOKUP(Tabla15[[#This Row],[N° 
Evento]],'Eventos de riesgos'!B:G,6,0)</f>
        <v>45666.609722222223</v>
      </c>
      <c r="T217" s="63" t="str">
        <f>VLOOKUP(Tabla15[[#This Row],[N° 
Evento]],'Eventos de riesgos'!B:H,7,0)</f>
        <v>Caso
El 9 de enero de 2025, la Dirección Administrativa y Financiera informó que la nómina electrónica correspondiente al mes de noviembre de 2024 fue presentada ante la DIAN por fuera del plazo legal establecido. Según lo dispuesto en la normativa vigente, este reporte debía realizarse a más tardar el 10 de diciembre de 2024. Sin embargo, fue efectuado hasta el 3 de enero de 2025, incurriendo en un incumplimiento regulatorio.
Durante la verificación del hecho, se identificó que el 16 de diciembre de 2024 la funcionaria encargada del proceso informó erróneamente a su superior inmediato que el envío ya había sido realizado, lo cual se descartó al revisar los registros oficiales de la DIAN.
Causa
•Saturación de actividades adicionales durante el mes de diciembre
•Desconcentración del funcionario
Impacto
•Riesgo Legal y Financiero: La DIAN puede notificar una sanción. La omisión en el reporte extemporáneo representa un incumplimiento del Estatuto Tributario y la Resolución 000013 de 2021 de la DIAN, lo que podría derivar en sanciones futuras más severas si la situación se repite. Posible sanción de hasta el 3% del valor de la nómina devengada ($6.400.000), valor que fue reducido al 50% por ser primera infracción, quedando en $3.200.000.
•Riesgo Reputacional: La credibilidad de Febor ante los organismos reguladores y asociados se ve afectada al incurrir en errores administrativos que generan sanciones.</v>
      </c>
      <c r="U217" s="61">
        <f>VLOOKUP(Tabla15[[#This Row],[N° 
Evento]],'Eventos de riesgos'!B:I,8,0)</f>
        <v>0</v>
      </c>
      <c r="V217" s="61">
        <f>VLOOKUP(Tabla15[[#This Row],[N° 
Evento]],'Eventos de riesgos'!B:J,9,0)</f>
        <v>0</v>
      </c>
      <c r="W217" s="61">
        <f>VLOOKUP(Tabla15[[#This Row],[N° 
Evento]],'Eventos de riesgos'!B:K,10,0)</f>
        <v>0</v>
      </c>
      <c r="X217" s="59" t="str">
        <f>VLOOKUP(Tabla15[[#This Row],[N° 
Evento]],'Eventos de riesgos'!B:L,11,0)</f>
        <v>7 - Ejecución y Administración de Procesos</v>
      </c>
      <c r="Y217" s="59" t="str">
        <f>VLOOKUP(Tabla15[[#This Row],[N° 
Evento]],'Eventos de riesgos'!B:M,12,0)</f>
        <v>72 - Seguimiento y Presentación de Informes</v>
      </c>
      <c r="Z217" s="59" t="str">
        <f>VLOOKUP(Tabla15[[#This Row],[N° 
Evento]],'Eventos de riesgos'!B:N,13,0)</f>
        <v>721 - Incumplimiento de la Obligación de Informar</v>
      </c>
      <c r="AA217" s="44" t="str">
        <f>+VLOOKUP(Tabla15[[#This Row],[N° 
Evento]],'Eventos de riesgos'!B:AE,23,0)</f>
        <v>Nómina electrónica no reportada</v>
      </c>
      <c r="AB217" s="54" t="str">
        <f>VLOOKUP(Tabla15[[#This Row],[N° 
Evento]],'Eventos de riesgos'!B:O,14,0)</f>
        <v>Ninguna</v>
      </c>
      <c r="AC217" s="60">
        <f>VLOOKUP(Tabla15[[#This Row],[N° 
Evento]],'Eventos de riesgos'!B:P,15,0)</f>
        <v>45688.618055555555</v>
      </c>
      <c r="AD217" s="54" t="str">
        <f>VLOOKUP(Tabla15[[#This Row],[N° 
Evento]],'Eventos de riesgos'!B:Q,16,0)</f>
        <v>Ninguno</v>
      </c>
      <c r="AE217" s="54" t="str">
        <f>VLOOKUP(Tabla15[[#This Row],[N° 
Evento]],'Eventos de riesgos'!B:R,17,0)</f>
        <v>Ninguno</v>
      </c>
      <c r="AF217" s="56" t="str">
        <f>VLOOKUP(Tabla15[[#This Row],[N° 
Evento]],'Eventos de riesgos'!B:V,21,0)</f>
        <v>Aprobado</v>
      </c>
      <c r="AG217" s="59" t="str">
        <f>VLOOKUP(Tabla15[[#This Row],[N° 
Evento]],'Eventos de riesgos'!B:W,22,0)</f>
        <v>02/12/2024 14:51:46: Creación
08/12/2024 10:30:35: Actualizada
08/12/2024 10:54:44: .
08/12/2024 11:00:44: .
10/02/2025 13:51:11: Actualizado
10/02/2025 13:58:28: .
10/02/2025 17:04:30: .
11/02/2025 00:03:32: .
25/02/2025 10:46:05: Actualizada.
25/02/2025 14:06:13: .
01/04/2025 15:14:06: Actualización</v>
      </c>
    </row>
    <row r="218" spans="3:33" ht="59" customHeight="1" x14ac:dyDescent="0.55000000000000004">
      <c r="C218" s="54" t="str">
        <f>+Tabla15[[#This Row],[N° 
Evento]]&amp;"-"&amp;Tabla15[[#This Row],[N° Tarea]]</f>
        <v>72-1</v>
      </c>
      <c r="D218" s="54">
        <v>72</v>
      </c>
      <c r="E218" s="54">
        <v>1</v>
      </c>
      <c r="F218" s="55" t="s">
        <v>651</v>
      </c>
      <c r="G218" s="44" t="s">
        <v>1019</v>
      </c>
      <c r="H218" s="59" t="s">
        <v>649</v>
      </c>
      <c r="I218" s="56" t="s">
        <v>889</v>
      </c>
      <c r="J218" s="57">
        <v>45664</v>
      </c>
      <c r="K218" s="57">
        <v>45664</v>
      </c>
      <c r="L218" s="47" t="str">
        <f>IF(Tabla15[[#This Row],[Fecha de Finalización]]&gt;0,"Cerrada","En Proceso")</f>
        <v>Cerrada</v>
      </c>
      <c r="M218" s="58">
        <f t="shared" si="6"/>
        <v>0</v>
      </c>
      <c r="N218" s="59"/>
      <c r="O218" s="54">
        <f>VLOOKUP(Tabla15[[#This Row],[N° 
Evento]],'Eventos de riesgos'!B:C,2,0)</f>
        <v>2025</v>
      </c>
      <c r="P218" s="54" t="str">
        <f>VLOOKUP(Tabla15[[#This Row],[N° 
Evento]],'Eventos de riesgos'!B:D,3,0)</f>
        <v xml:space="preserve">Ene </v>
      </c>
      <c r="Q218" s="60">
        <f>VLOOKUP(Tabla15[[#This Row],[N° 
Evento]],'Eventos de riesgos'!B:E,4,0)</f>
        <v>45646.607638888891</v>
      </c>
      <c r="R218" s="60">
        <f>VLOOKUP(Tabla15[[#This Row],[N° 
Evento]],'Eventos de riesgos'!B:F,5,0)</f>
        <v>45666.606944444444</v>
      </c>
      <c r="S218" s="60">
        <f>VLOOKUP(Tabla15[[#This Row],[N° 
Evento]],'Eventos de riesgos'!B:G,6,0)</f>
        <v>45666.606944444444</v>
      </c>
      <c r="T218" s="63" t="str">
        <f>VLOOKUP(Tabla15[[#This Row],[N° 
Evento]],'Eventos de riesgos'!B:H,7,0)</f>
        <v>Caso
Aplicación errada de Nomina de EmpleadosEl 30 de diciembre de 2024, durante la validación final de cuentas por pagar, se identificó que a un funcionario de Febor, Jasson Cepeda, se le realizó un descuento indebido en su nómina. Según la autorización firmada por el trabajador, debía descontarse $870.580 para abono a la Cooperativa Confiar; sin embargo, la funcionaria Silvia Tatiana Chacón Alfonso pagó a Confiar $1.070.580, es decir, $200.000 adicionales.Silvia aclara 'El error se ocasionó porque los valores a pagar a Confiar los tenia en un Excel y al maniobrar el archivo no me percaté de que quedó mal formulado y la suma total no correspondía al saldo real a pagar y quedó fijo el valor de $1.070.580'
Causas
Desconcentración del funcionario,Ejecución de procesos manuales inseguros en la maniobra de archivos de Excel
Impacto
Riesgo Operativo: La falta de controles en la autorización de descuentos salariales evidencia debilidades en la gestión de nómina y la supervisión de procesos internos, lo cual generó impacto de tipo operativo por incurrir en reprocesos.</v>
      </c>
      <c r="U218" s="61">
        <f>VLOOKUP(Tabla15[[#This Row],[N° 
Evento]],'Eventos de riesgos'!B:I,8,0)</f>
        <v>0</v>
      </c>
      <c r="V218" s="61">
        <f>VLOOKUP(Tabla15[[#This Row],[N° 
Evento]],'Eventos de riesgos'!B:J,9,0)</f>
        <v>0</v>
      </c>
      <c r="W218" s="61">
        <f>VLOOKUP(Tabla15[[#This Row],[N° 
Evento]],'Eventos de riesgos'!B:K,10,0)</f>
        <v>0</v>
      </c>
      <c r="X218" s="59" t="str">
        <f>VLOOKUP(Tabla15[[#This Row],[N° 
Evento]],'Eventos de riesgos'!B:L,11,0)</f>
        <v>7 - Ejecución y Administración de Procesos</v>
      </c>
      <c r="Y218" s="59" t="str">
        <f>VLOOKUP(Tabla15[[#This Row],[N° 
Evento]],'Eventos de riesgos'!B:M,12,0)</f>
        <v>71 - Recepción, Ejecución y Mantenimiento de Operaciones</v>
      </c>
      <c r="Z218" s="59" t="str">
        <f>VLOOKUP(Tabla15[[#This Row],[N° 
Evento]],'Eventos de riesgos'!B:N,13,0)</f>
        <v>711 - Exceso de Manualidad</v>
      </c>
      <c r="AA218" s="44" t="str">
        <f>+VLOOKUP(Tabla15[[#This Row],[N° 
Evento]],'Eventos de riesgos'!B:AE,23,0)</f>
        <v>Error en descuentos de nómina a empleados Febor</v>
      </c>
      <c r="AB218" s="54" t="str">
        <f>VLOOKUP(Tabla15[[#This Row],[N° 
Evento]],'Eventos de riesgos'!B:O,14,0)</f>
        <v>Ninguna</v>
      </c>
      <c r="AC218" s="60">
        <f>VLOOKUP(Tabla15[[#This Row],[N° 
Evento]],'Eventos de riesgos'!B:P,15,0)</f>
        <v>45747.606944444444</v>
      </c>
      <c r="AD218" s="54" t="str">
        <f>VLOOKUP(Tabla15[[#This Row],[N° 
Evento]],'Eventos de riesgos'!B:Q,16,0)</f>
        <v>Ninguno</v>
      </c>
      <c r="AE218" s="54" t="str">
        <f>VLOOKUP(Tabla15[[#This Row],[N° 
Evento]],'Eventos de riesgos'!B:R,17,0)</f>
        <v>Ninguno</v>
      </c>
      <c r="AF218" s="56" t="str">
        <f>VLOOKUP(Tabla15[[#This Row],[N° 
Evento]],'Eventos de riesgos'!B:V,21,0)</f>
        <v>Aprobado</v>
      </c>
      <c r="AG218" s="59" t="str">
        <f>VLOOKUP(Tabla15[[#This Row],[N° 
Evento]],'Eventos de riesgos'!B:W,22,0)</f>
        <v>10/02/2025 14:38:44: Creado
10/02/2025 17:04:06: .
25/02/2025 10:31:57: Actualizado
25/02/2025 14:06:53: .
01/04/2025 16:20:35: Actualización</v>
      </c>
    </row>
    <row r="219" spans="3:33" ht="59" customHeight="1" x14ac:dyDescent="0.55000000000000004">
      <c r="C219" s="54" t="str">
        <f>+Tabla15[[#This Row],[N° 
Evento]]&amp;"-"&amp;Tabla15[[#This Row],[N° Tarea]]</f>
        <v>72-2</v>
      </c>
      <c r="D219" s="54">
        <v>72</v>
      </c>
      <c r="E219" s="54">
        <v>2</v>
      </c>
      <c r="F219" s="55" t="s">
        <v>652</v>
      </c>
      <c r="G219" s="44" t="s">
        <v>1019</v>
      </c>
      <c r="H219" s="59" t="s">
        <v>649</v>
      </c>
      <c r="I219" s="56" t="s">
        <v>889</v>
      </c>
      <c r="J219" s="57">
        <v>45664</v>
      </c>
      <c r="K219" s="57">
        <v>45664</v>
      </c>
      <c r="L219" s="47" t="str">
        <f>IF(Tabla15[[#This Row],[Fecha de Finalización]]&gt;0,"Cerrada","En Proceso")</f>
        <v>Cerrada</v>
      </c>
      <c r="M219" s="58">
        <f t="shared" si="6"/>
        <v>0</v>
      </c>
      <c r="N219" s="59"/>
      <c r="O219" s="54">
        <f>VLOOKUP(Tabla15[[#This Row],[N° 
Evento]],'Eventos de riesgos'!B:C,2,0)</f>
        <v>2025</v>
      </c>
      <c r="P219" s="54" t="str">
        <f>VLOOKUP(Tabla15[[#This Row],[N° 
Evento]],'Eventos de riesgos'!B:D,3,0)</f>
        <v xml:space="preserve">Ene </v>
      </c>
      <c r="Q219" s="60">
        <f>VLOOKUP(Tabla15[[#This Row],[N° 
Evento]],'Eventos de riesgos'!B:E,4,0)</f>
        <v>45646.607638888891</v>
      </c>
      <c r="R219" s="60">
        <f>VLOOKUP(Tabla15[[#This Row],[N° 
Evento]],'Eventos de riesgos'!B:F,5,0)</f>
        <v>45666.606944444444</v>
      </c>
      <c r="S219" s="60">
        <f>VLOOKUP(Tabla15[[#This Row],[N° 
Evento]],'Eventos de riesgos'!B:G,6,0)</f>
        <v>45666.606944444444</v>
      </c>
      <c r="T219" s="63" t="str">
        <f>VLOOKUP(Tabla15[[#This Row],[N° 
Evento]],'Eventos de riesgos'!B:H,7,0)</f>
        <v>Caso
Aplicación errada de Nomina de EmpleadosEl 30 de diciembre de 2024, durante la validación final de cuentas por pagar, se identificó que a un funcionario de Febor, Jasson Cepeda, se le realizó un descuento indebido en su nómina. Según la autorización firmada por el trabajador, debía descontarse $870.580 para abono a la Cooperativa Confiar; sin embargo, la funcionaria Silvia Tatiana Chacón Alfonso pagó a Confiar $1.070.580, es decir, $200.000 adicionales.Silvia aclara 'El error se ocasionó porque los valores a pagar a Confiar los tenia en un Excel y al maniobrar el archivo no me percaté de que quedó mal formulado y la suma total no correspondía al saldo real a pagar y quedó fijo el valor de $1.070.580'
Causas
Desconcentración del funcionario,Ejecución de procesos manuales inseguros en la maniobra de archivos de Excel
Impacto
Riesgo Operativo: La falta de controles en la autorización de descuentos salariales evidencia debilidades en la gestión de nómina y la supervisión de procesos internos, lo cual generó impacto de tipo operativo por incurrir en reprocesos.</v>
      </c>
      <c r="U219" s="61">
        <f>VLOOKUP(Tabla15[[#This Row],[N° 
Evento]],'Eventos de riesgos'!B:I,8,0)</f>
        <v>0</v>
      </c>
      <c r="V219" s="61">
        <f>VLOOKUP(Tabla15[[#This Row],[N° 
Evento]],'Eventos de riesgos'!B:J,9,0)</f>
        <v>0</v>
      </c>
      <c r="W219" s="61">
        <f>VLOOKUP(Tabla15[[#This Row],[N° 
Evento]],'Eventos de riesgos'!B:K,10,0)</f>
        <v>0</v>
      </c>
      <c r="X219" s="59" t="str">
        <f>VLOOKUP(Tabla15[[#This Row],[N° 
Evento]],'Eventos de riesgos'!B:L,11,0)</f>
        <v>7 - Ejecución y Administración de Procesos</v>
      </c>
      <c r="Y219" s="59" t="str">
        <f>VLOOKUP(Tabla15[[#This Row],[N° 
Evento]],'Eventos de riesgos'!B:M,12,0)</f>
        <v>71 - Recepción, Ejecución y Mantenimiento de Operaciones</v>
      </c>
      <c r="Z219" s="59" t="str">
        <f>VLOOKUP(Tabla15[[#This Row],[N° 
Evento]],'Eventos de riesgos'!B:N,13,0)</f>
        <v>711 - Exceso de Manualidad</v>
      </c>
      <c r="AA219" s="44" t="str">
        <f>+VLOOKUP(Tabla15[[#This Row],[N° 
Evento]],'Eventos de riesgos'!B:AE,23,0)</f>
        <v>Error en descuentos de nómina a empleados Febor</v>
      </c>
      <c r="AB219" s="54" t="str">
        <f>VLOOKUP(Tabla15[[#This Row],[N° 
Evento]],'Eventos de riesgos'!B:O,14,0)</f>
        <v>Ninguna</v>
      </c>
      <c r="AC219" s="60">
        <f>VLOOKUP(Tabla15[[#This Row],[N° 
Evento]],'Eventos de riesgos'!B:P,15,0)</f>
        <v>45747.606944444444</v>
      </c>
      <c r="AD219" s="54" t="str">
        <f>VLOOKUP(Tabla15[[#This Row],[N° 
Evento]],'Eventos de riesgos'!B:Q,16,0)</f>
        <v>Ninguno</v>
      </c>
      <c r="AE219" s="54" t="str">
        <f>VLOOKUP(Tabla15[[#This Row],[N° 
Evento]],'Eventos de riesgos'!B:R,17,0)</f>
        <v>Ninguno</v>
      </c>
      <c r="AF219" s="56" t="str">
        <f>VLOOKUP(Tabla15[[#This Row],[N° 
Evento]],'Eventos de riesgos'!B:V,21,0)</f>
        <v>Aprobado</v>
      </c>
      <c r="AG219" s="59" t="str">
        <f>VLOOKUP(Tabla15[[#This Row],[N° 
Evento]],'Eventos de riesgos'!B:W,22,0)</f>
        <v>10/02/2025 14:38:44: Creado
10/02/2025 17:04:06: .
25/02/2025 10:31:57: Actualizado
25/02/2025 14:06:53: .
01/04/2025 16:20:35: Actualización</v>
      </c>
    </row>
    <row r="220" spans="3:33" ht="59" customHeight="1" x14ac:dyDescent="0.55000000000000004">
      <c r="C220" s="54" t="str">
        <f>+Tabla15[[#This Row],[N° 
Evento]]&amp;"-"&amp;Tabla15[[#This Row],[N° Tarea]]</f>
        <v>72-3</v>
      </c>
      <c r="D220" s="54">
        <v>72</v>
      </c>
      <c r="E220" s="54">
        <v>3</v>
      </c>
      <c r="F220" s="55" t="s">
        <v>653</v>
      </c>
      <c r="G220" s="44" t="s">
        <v>1019</v>
      </c>
      <c r="H220" s="59" t="s">
        <v>648</v>
      </c>
      <c r="I220" s="59" t="s">
        <v>887</v>
      </c>
      <c r="J220" s="57">
        <v>45670</v>
      </c>
      <c r="K220" s="57">
        <v>45671</v>
      </c>
      <c r="L220" s="47" t="str">
        <f>IF(Tabla15[[#This Row],[Fecha de Finalización]]&gt;0,"Cerrada","En Proceso")</f>
        <v>Cerrada</v>
      </c>
      <c r="M220" s="58">
        <f>+K220-J220</f>
        <v>1</v>
      </c>
      <c r="N220" s="59"/>
      <c r="O220" s="54">
        <f>VLOOKUP(Tabla15[[#This Row],[N° 
Evento]],'Eventos de riesgos'!B:C,2,0)</f>
        <v>2025</v>
      </c>
      <c r="P220" s="54" t="str">
        <f>VLOOKUP(Tabla15[[#This Row],[N° 
Evento]],'Eventos de riesgos'!B:D,3,0)</f>
        <v xml:space="preserve">Ene </v>
      </c>
      <c r="Q220" s="60">
        <f>VLOOKUP(Tabla15[[#This Row],[N° 
Evento]],'Eventos de riesgos'!B:E,4,0)</f>
        <v>45646.607638888891</v>
      </c>
      <c r="R220" s="60">
        <f>VLOOKUP(Tabla15[[#This Row],[N° 
Evento]],'Eventos de riesgos'!B:F,5,0)</f>
        <v>45666.606944444444</v>
      </c>
      <c r="S220" s="60">
        <f>VLOOKUP(Tabla15[[#This Row],[N° 
Evento]],'Eventos de riesgos'!B:G,6,0)</f>
        <v>45666.606944444444</v>
      </c>
      <c r="T220" s="63" t="str">
        <f>VLOOKUP(Tabla15[[#This Row],[N° 
Evento]],'Eventos de riesgos'!B:H,7,0)</f>
        <v>Caso
Aplicación errada de Nomina de EmpleadosEl 30 de diciembre de 2024, durante la validación final de cuentas por pagar, se identificó que a un funcionario de Febor, Jasson Cepeda, se le realizó un descuento indebido en su nómina. Según la autorización firmada por el trabajador, debía descontarse $870.580 para abono a la Cooperativa Confiar; sin embargo, la funcionaria Silvia Tatiana Chacón Alfonso pagó a Confiar $1.070.580, es decir, $200.000 adicionales.Silvia aclara 'El error se ocasionó porque los valores a pagar a Confiar los tenia en un Excel y al maniobrar el archivo no me percaté de que quedó mal formulado y la suma total no correspondía al saldo real a pagar y quedó fijo el valor de $1.070.580'
Causas
Desconcentración del funcionario,Ejecución de procesos manuales inseguros en la maniobra de archivos de Excel
Impacto
Riesgo Operativo: La falta de controles en la autorización de descuentos salariales evidencia debilidades en la gestión de nómina y la supervisión de procesos internos, lo cual generó impacto de tipo operativo por incurrir en reprocesos.</v>
      </c>
      <c r="U220" s="61">
        <f>VLOOKUP(Tabla15[[#This Row],[N° 
Evento]],'Eventos de riesgos'!B:I,8,0)</f>
        <v>0</v>
      </c>
      <c r="V220" s="61">
        <f>VLOOKUP(Tabla15[[#This Row],[N° 
Evento]],'Eventos de riesgos'!B:J,9,0)</f>
        <v>0</v>
      </c>
      <c r="W220" s="61">
        <f>VLOOKUP(Tabla15[[#This Row],[N° 
Evento]],'Eventos de riesgos'!B:K,10,0)</f>
        <v>0</v>
      </c>
      <c r="X220" s="59" t="str">
        <f>VLOOKUP(Tabla15[[#This Row],[N° 
Evento]],'Eventos de riesgos'!B:L,11,0)</f>
        <v>7 - Ejecución y Administración de Procesos</v>
      </c>
      <c r="Y220" s="59" t="str">
        <f>VLOOKUP(Tabla15[[#This Row],[N° 
Evento]],'Eventos de riesgos'!B:M,12,0)</f>
        <v>71 - Recepción, Ejecución y Mantenimiento de Operaciones</v>
      </c>
      <c r="Z220" s="59" t="str">
        <f>VLOOKUP(Tabla15[[#This Row],[N° 
Evento]],'Eventos de riesgos'!B:N,13,0)</f>
        <v>711 - Exceso de Manualidad</v>
      </c>
      <c r="AA220" s="44" t="str">
        <f>+VLOOKUP(Tabla15[[#This Row],[N° 
Evento]],'Eventos de riesgos'!B:AE,23,0)</f>
        <v>Error en descuentos de nómina a empleados Febor</v>
      </c>
      <c r="AB220" s="54" t="str">
        <f>VLOOKUP(Tabla15[[#This Row],[N° 
Evento]],'Eventos de riesgos'!B:O,14,0)</f>
        <v>Ninguna</v>
      </c>
      <c r="AC220" s="60">
        <f>VLOOKUP(Tabla15[[#This Row],[N° 
Evento]],'Eventos de riesgos'!B:P,15,0)</f>
        <v>45747.606944444444</v>
      </c>
      <c r="AD220" s="54" t="str">
        <f>VLOOKUP(Tabla15[[#This Row],[N° 
Evento]],'Eventos de riesgos'!B:Q,16,0)</f>
        <v>Ninguno</v>
      </c>
      <c r="AE220" s="54" t="str">
        <f>VLOOKUP(Tabla15[[#This Row],[N° 
Evento]],'Eventos de riesgos'!B:R,17,0)</f>
        <v>Ninguno</v>
      </c>
      <c r="AF220" s="56" t="str">
        <f>VLOOKUP(Tabla15[[#This Row],[N° 
Evento]],'Eventos de riesgos'!B:V,21,0)</f>
        <v>Aprobado</v>
      </c>
      <c r="AG220" s="59" t="str">
        <f>VLOOKUP(Tabla15[[#This Row],[N° 
Evento]],'Eventos de riesgos'!B:W,22,0)</f>
        <v>10/02/2025 14:38:44: Creado
10/02/2025 17:04:06: .
25/02/2025 10:31:57: Actualizado
25/02/2025 14:06:53: .
01/04/2025 16:20:35: Actualización</v>
      </c>
    </row>
    <row r="221" spans="3:33" ht="59" customHeight="1" x14ac:dyDescent="0.55000000000000004">
      <c r="C221" s="54" t="str">
        <f>+Tabla15[[#This Row],[N° 
Evento]]&amp;"-"&amp;Tabla15[[#This Row],[N° Tarea]]</f>
        <v>72-4</v>
      </c>
      <c r="D221" s="54">
        <v>72</v>
      </c>
      <c r="E221" s="54">
        <v>4</v>
      </c>
      <c r="F221" s="55" t="s">
        <v>654</v>
      </c>
      <c r="G221" s="44" t="s">
        <v>1019</v>
      </c>
      <c r="H221" s="59" t="s">
        <v>367</v>
      </c>
      <c r="I221" s="59" t="s">
        <v>888</v>
      </c>
      <c r="J221" s="57">
        <v>45670</v>
      </c>
      <c r="K221" s="57">
        <v>45672</v>
      </c>
      <c r="L221" s="47" t="str">
        <f>IF(Tabla15[[#This Row],[Fecha de Finalización]]&gt;0,"Cerrada","En Proceso")</f>
        <v>Cerrada</v>
      </c>
      <c r="M221" s="58">
        <f>+K221-J221</f>
        <v>2</v>
      </c>
      <c r="N221" s="59"/>
      <c r="O221" s="54">
        <f>VLOOKUP(Tabla15[[#This Row],[N° 
Evento]],'Eventos de riesgos'!B:C,2,0)</f>
        <v>2025</v>
      </c>
      <c r="P221" s="54" t="str">
        <f>VLOOKUP(Tabla15[[#This Row],[N° 
Evento]],'Eventos de riesgos'!B:D,3,0)</f>
        <v xml:space="preserve">Ene </v>
      </c>
      <c r="Q221" s="60">
        <f>VLOOKUP(Tabla15[[#This Row],[N° 
Evento]],'Eventos de riesgos'!B:E,4,0)</f>
        <v>45646.607638888891</v>
      </c>
      <c r="R221" s="60">
        <f>VLOOKUP(Tabla15[[#This Row],[N° 
Evento]],'Eventos de riesgos'!B:F,5,0)</f>
        <v>45666.606944444444</v>
      </c>
      <c r="S221" s="60">
        <f>VLOOKUP(Tabla15[[#This Row],[N° 
Evento]],'Eventos de riesgos'!B:G,6,0)</f>
        <v>45666.606944444444</v>
      </c>
      <c r="T221" s="63" t="str">
        <f>VLOOKUP(Tabla15[[#This Row],[N° 
Evento]],'Eventos de riesgos'!B:H,7,0)</f>
        <v>Caso
Aplicación errada de Nomina de EmpleadosEl 30 de diciembre de 2024, durante la validación final de cuentas por pagar, se identificó que a un funcionario de Febor, Jasson Cepeda, se le realizó un descuento indebido en su nómina. Según la autorización firmada por el trabajador, debía descontarse $870.580 para abono a la Cooperativa Confiar; sin embargo, la funcionaria Silvia Tatiana Chacón Alfonso pagó a Confiar $1.070.580, es decir, $200.000 adicionales.Silvia aclara 'El error se ocasionó porque los valores a pagar a Confiar los tenia en un Excel y al maniobrar el archivo no me percaté de que quedó mal formulado y la suma total no correspondía al saldo real a pagar y quedó fijo el valor de $1.070.580'
Causas
Desconcentración del funcionario,Ejecución de procesos manuales inseguros en la maniobra de archivos de Excel
Impacto
Riesgo Operativo: La falta de controles en la autorización de descuentos salariales evidencia debilidades en la gestión de nómina y la supervisión de procesos internos, lo cual generó impacto de tipo operativo por incurrir en reprocesos.</v>
      </c>
      <c r="U221" s="61">
        <f>VLOOKUP(Tabla15[[#This Row],[N° 
Evento]],'Eventos de riesgos'!B:I,8,0)</f>
        <v>0</v>
      </c>
      <c r="V221" s="61">
        <f>VLOOKUP(Tabla15[[#This Row],[N° 
Evento]],'Eventos de riesgos'!B:J,9,0)</f>
        <v>0</v>
      </c>
      <c r="W221" s="61">
        <f>VLOOKUP(Tabla15[[#This Row],[N° 
Evento]],'Eventos de riesgos'!B:K,10,0)</f>
        <v>0</v>
      </c>
      <c r="X221" s="59" t="str">
        <f>VLOOKUP(Tabla15[[#This Row],[N° 
Evento]],'Eventos de riesgos'!B:L,11,0)</f>
        <v>7 - Ejecución y Administración de Procesos</v>
      </c>
      <c r="Y221" s="59" t="str">
        <f>VLOOKUP(Tabla15[[#This Row],[N° 
Evento]],'Eventos de riesgos'!B:M,12,0)</f>
        <v>71 - Recepción, Ejecución y Mantenimiento de Operaciones</v>
      </c>
      <c r="Z221" s="59" t="str">
        <f>VLOOKUP(Tabla15[[#This Row],[N° 
Evento]],'Eventos de riesgos'!B:N,13,0)</f>
        <v>711 - Exceso de Manualidad</v>
      </c>
      <c r="AA221" s="44" t="str">
        <f>+VLOOKUP(Tabla15[[#This Row],[N° 
Evento]],'Eventos de riesgos'!B:AE,23,0)</f>
        <v>Error en descuentos de nómina a empleados Febor</v>
      </c>
      <c r="AB221" s="54" t="str">
        <f>VLOOKUP(Tabla15[[#This Row],[N° 
Evento]],'Eventos de riesgos'!B:O,14,0)</f>
        <v>Ninguna</v>
      </c>
      <c r="AC221" s="60">
        <f>VLOOKUP(Tabla15[[#This Row],[N° 
Evento]],'Eventos de riesgos'!B:P,15,0)</f>
        <v>45747.606944444444</v>
      </c>
      <c r="AD221" s="54" t="str">
        <f>VLOOKUP(Tabla15[[#This Row],[N° 
Evento]],'Eventos de riesgos'!B:Q,16,0)</f>
        <v>Ninguno</v>
      </c>
      <c r="AE221" s="54" t="str">
        <f>VLOOKUP(Tabla15[[#This Row],[N° 
Evento]],'Eventos de riesgos'!B:R,17,0)</f>
        <v>Ninguno</v>
      </c>
      <c r="AF221" s="56" t="str">
        <f>VLOOKUP(Tabla15[[#This Row],[N° 
Evento]],'Eventos de riesgos'!B:V,21,0)</f>
        <v>Aprobado</v>
      </c>
      <c r="AG221" s="59" t="str">
        <f>VLOOKUP(Tabla15[[#This Row],[N° 
Evento]],'Eventos de riesgos'!B:W,22,0)</f>
        <v>10/02/2025 14:38:44: Creado
10/02/2025 17:04:06: .
25/02/2025 10:31:57: Actualizado
25/02/2025 14:06:53: .
01/04/2025 16:20:35: Actualización</v>
      </c>
    </row>
    <row r="222" spans="3:33" ht="59" customHeight="1" x14ac:dyDescent="0.55000000000000004">
      <c r="C222" s="54" t="str">
        <f>+Tabla15[[#This Row],[N° 
Evento]]&amp;"-"&amp;Tabla15[[#This Row],[N° Tarea]]</f>
        <v>72-5</v>
      </c>
      <c r="D222" s="54">
        <v>72</v>
      </c>
      <c r="E222" s="54">
        <v>5</v>
      </c>
      <c r="F222" s="55" t="s">
        <v>655</v>
      </c>
      <c r="G222" s="44" t="s">
        <v>1020</v>
      </c>
      <c r="H222" s="59" t="s">
        <v>657</v>
      </c>
      <c r="I222" s="59" t="s">
        <v>892</v>
      </c>
      <c r="J222" s="57">
        <v>45670</v>
      </c>
      <c r="K222" s="57">
        <v>45670</v>
      </c>
      <c r="L222" s="47" t="str">
        <f>IF(Tabla15[[#This Row],[Fecha de Finalización]]&gt;0,"Cerrada","En Proceso")</f>
        <v>Cerrada</v>
      </c>
      <c r="M222" s="58">
        <f>+K222-J222</f>
        <v>0</v>
      </c>
      <c r="N222" s="59"/>
      <c r="O222" s="54">
        <f>VLOOKUP(Tabla15[[#This Row],[N° 
Evento]],'Eventos de riesgos'!B:C,2,0)</f>
        <v>2025</v>
      </c>
      <c r="P222" s="54" t="str">
        <f>VLOOKUP(Tabla15[[#This Row],[N° 
Evento]],'Eventos de riesgos'!B:D,3,0)</f>
        <v xml:space="preserve">Ene </v>
      </c>
      <c r="Q222" s="60">
        <f>VLOOKUP(Tabla15[[#This Row],[N° 
Evento]],'Eventos de riesgos'!B:E,4,0)</f>
        <v>45646.607638888891</v>
      </c>
      <c r="R222" s="60">
        <f>VLOOKUP(Tabla15[[#This Row],[N° 
Evento]],'Eventos de riesgos'!B:F,5,0)</f>
        <v>45666.606944444444</v>
      </c>
      <c r="S222" s="60">
        <f>VLOOKUP(Tabla15[[#This Row],[N° 
Evento]],'Eventos de riesgos'!B:G,6,0)</f>
        <v>45666.606944444444</v>
      </c>
      <c r="T222" s="63" t="str">
        <f>VLOOKUP(Tabla15[[#This Row],[N° 
Evento]],'Eventos de riesgos'!B:H,7,0)</f>
        <v>Caso
Aplicación errada de Nomina de EmpleadosEl 30 de diciembre de 2024, durante la validación final de cuentas por pagar, se identificó que a un funcionario de Febor, Jasson Cepeda, se le realizó un descuento indebido en su nómina. Según la autorización firmada por el trabajador, debía descontarse $870.580 para abono a la Cooperativa Confiar; sin embargo, la funcionaria Silvia Tatiana Chacón Alfonso pagó a Confiar $1.070.580, es decir, $200.000 adicionales.Silvia aclara 'El error se ocasionó porque los valores a pagar a Confiar los tenia en un Excel y al maniobrar el archivo no me percaté de que quedó mal formulado y la suma total no correspondía al saldo real a pagar y quedó fijo el valor de $1.070.580'
Causas
Desconcentración del funcionario,Ejecución de procesos manuales inseguros en la maniobra de archivos de Excel
Impacto
Riesgo Operativo: La falta de controles en la autorización de descuentos salariales evidencia debilidades en la gestión de nómina y la supervisión de procesos internos, lo cual generó impacto de tipo operativo por incurrir en reprocesos.</v>
      </c>
      <c r="U222" s="61">
        <f>VLOOKUP(Tabla15[[#This Row],[N° 
Evento]],'Eventos de riesgos'!B:I,8,0)</f>
        <v>0</v>
      </c>
      <c r="V222" s="61">
        <f>VLOOKUP(Tabla15[[#This Row],[N° 
Evento]],'Eventos de riesgos'!B:J,9,0)</f>
        <v>0</v>
      </c>
      <c r="W222" s="61">
        <f>VLOOKUP(Tabla15[[#This Row],[N° 
Evento]],'Eventos de riesgos'!B:K,10,0)</f>
        <v>0</v>
      </c>
      <c r="X222" s="59" t="str">
        <f>VLOOKUP(Tabla15[[#This Row],[N° 
Evento]],'Eventos de riesgos'!B:L,11,0)</f>
        <v>7 - Ejecución y Administración de Procesos</v>
      </c>
      <c r="Y222" s="59" t="str">
        <f>VLOOKUP(Tabla15[[#This Row],[N° 
Evento]],'Eventos de riesgos'!B:M,12,0)</f>
        <v>71 - Recepción, Ejecución y Mantenimiento de Operaciones</v>
      </c>
      <c r="Z222" s="59" t="str">
        <f>VLOOKUP(Tabla15[[#This Row],[N° 
Evento]],'Eventos de riesgos'!B:N,13,0)</f>
        <v>711 - Exceso de Manualidad</v>
      </c>
      <c r="AA222" s="44" t="str">
        <f>+VLOOKUP(Tabla15[[#This Row],[N° 
Evento]],'Eventos de riesgos'!B:AE,23,0)</f>
        <v>Error en descuentos de nómina a empleados Febor</v>
      </c>
      <c r="AB222" s="54" t="str">
        <f>VLOOKUP(Tabla15[[#This Row],[N° 
Evento]],'Eventos de riesgos'!B:O,14,0)</f>
        <v>Ninguna</v>
      </c>
      <c r="AC222" s="60">
        <f>VLOOKUP(Tabla15[[#This Row],[N° 
Evento]],'Eventos de riesgos'!B:P,15,0)</f>
        <v>45747.606944444444</v>
      </c>
      <c r="AD222" s="54" t="str">
        <f>VLOOKUP(Tabla15[[#This Row],[N° 
Evento]],'Eventos de riesgos'!B:Q,16,0)</f>
        <v>Ninguno</v>
      </c>
      <c r="AE222" s="54" t="str">
        <f>VLOOKUP(Tabla15[[#This Row],[N° 
Evento]],'Eventos de riesgos'!B:R,17,0)</f>
        <v>Ninguno</v>
      </c>
      <c r="AF222" s="56" t="str">
        <f>VLOOKUP(Tabla15[[#This Row],[N° 
Evento]],'Eventos de riesgos'!B:V,21,0)</f>
        <v>Aprobado</v>
      </c>
      <c r="AG222" s="59" t="str">
        <f>VLOOKUP(Tabla15[[#This Row],[N° 
Evento]],'Eventos de riesgos'!B:W,22,0)</f>
        <v>10/02/2025 14:38:44: Creado
10/02/2025 17:04:06: .
25/02/2025 10:31:57: Actualizado
25/02/2025 14:06:53: .
01/04/2025 16:20:35: Actualización</v>
      </c>
    </row>
    <row r="223" spans="3:33" ht="59" customHeight="1" x14ac:dyDescent="0.55000000000000004">
      <c r="C223" s="54" t="str">
        <f>+Tabla15[[#This Row],[N° 
Evento]]&amp;"-"&amp;Tabla15[[#This Row],[N° Tarea]]</f>
        <v>72-6</v>
      </c>
      <c r="D223" s="54">
        <v>72</v>
      </c>
      <c r="E223" s="54">
        <v>6</v>
      </c>
      <c r="F223" s="55" t="s">
        <v>656</v>
      </c>
      <c r="G223" s="44" t="s">
        <v>1020</v>
      </c>
      <c r="H223" s="59" t="s">
        <v>657</v>
      </c>
      <c r="I223" s="59" t="s">
        <v>892</v>
      </c>
      <c r="J223" s="57">
        <v>45670</v>
      </c>
      <c r="K223" s="57">
        <v>45670</v>
      </c>
      <c r="L223" s="47" t="str">
        <f>IF(Tabla15[[#This Row],[Fecha de Finalización]]&gt;0,"Cerrada","En Proceso")</f>
        <v>Cerrada</v>
      </c>
      <c r="M223" s="58">
        <f>+K223-J223</f>
        <v>0</v>
      </c>
      <c r="N223" s="59" t="s">
        <v>893</v>
      </c>
      <c r="O223" s="54">
        <f>VLOOKUP(Tabla15[[#This Row],[N° 
Evento]],'Eventos de riesgos'!B:C,2,0)</f>
        <v>2025</v>
      </c>
      <c r="P223" s="54" t="str">
        <f>VLOOKUP(Tabla15[[#This Row],[N° 
Evento]],'Eventos de riesgos'!B:D,3,0)</f>
        <v xml:space="preserve">Ene </v>
      </c>
      <c r="Q223" s="60">
        <f>VLOOKUP(Tabla15[[#This Row],[N° 
Evento]],'Eventos de riesgos'!B:E,4,0)</f>
        <v>45646.607638888891</v>
      </c>
      <c r="R223" s="60">
        <f>VLOOKUP(Tabla15[[#This Row],[N° 
Evento]],'Eventos de riesgos'!B:F,5,0)</f>
        <v>45666.606944444444</v>
      </c>
      <c r="S223" s="60">
        <f>VLOOKUP(Tabla15[[#This Row],[N° 
Evento]],'Eventos de riesgos'!B:G,6,0)</f>
        <v>45666.606944444444</v>
      </c>
      <c r="T223" s="63" t="str">
        <f>VLOOKUP(Tabla15[[#This Row],[N° 
Evento]],'Eventos de riesgos'!B:H,7,0)</f>
        <v>Caso
Aplicación errada de Nomina de EmpleadosEl 30 de diciembre de 2024, durante la validación final de cuentas por pagar, se identificó que a un funcionario de Febor, Jasson Cepeda, se le realizó un descuento indebido en su nómina. Según la autorización firmada por el trabajador, debía descontarse $870.580 para abono a la Cooperativa Confiar; sin embargo, la funcionaria Silvia Tatiana Chacón Alfonso pagó a Confiar $1.070.580, es decir, $200.000 adicionales.Silvia aclara 'El error se ocasionó porque los valores a pagar a Confiar los tenia en un Excel y al maniobrar el archivo no me percaté de que quedó mal formulado y la suma total no correspondía al saldo real a pagar y quedó fijo el valor de $1.070.580'
Causas
Desconcentración del funcionario,Ejecución de procesos manuales inseguros en la maniobra de archivos de Excel
Impacto
Riesgo Operativo: La falta de controles en la autorización de descuentos salariales evidencia debilidades en la gestión de nómina y la supervisión de procesos internos, lo cual generó impacto de tipo operativo por incurrir en reprocesos.</v>
      </c>
      <c r="U223" s="61">
        <f>VLOOKUP(Tabla15[[#This Row],[N° 
Evento]],'Eventos de riesgos'!B:I,8,0)</f>
        <v>0</v>
      </c>
      <c r="V223" s="61">
        <f>VLOOKUP(Tabla15[[#This Row],[N° 
Evento]],'Eventos de riesgos'!B:J,9,0)</f>
        <v>0</v>
      </c>
      <c r="W223" s="61">
        <f>VLOOKUP(Tabla15[[#This Row],[N° 
Evento]],'Eventos de riesgos'!B:K,10,0)</f>
        <v>0</v>
      </c>
      <c r="X223" s="59" t="str">
        <f>VLOOKUP(Tabla15[[#This Row],[N° 
Evento]],'Eventos de riesgos'!B:L,11,0)</f>
        <v>7 - Ejecución y Administración de Procesos</v>
      </c>
      <c r="Y223" s="59" t="str">
        <f>VLOOKUP(Tabla15[[#This Row],[N° 
Evento]],'Eventos de riesgos'!B:M,12,0)</f>
        <v>71 - Recepción, Ejecución y Mantenimiento de Operaciones</v>
      </c>
      <c r="Z223" s="59" t="str">
        <f>VLOOKUP(Tabla15[[#This Row],[N° 
Evento]],'Eventos de riesgos'!B:N,13,0)</f>
        <v>711 - Exceso de Manualidad</v>
      </c>
      <c r="AA223" s="44" t="str">
        <f>+VLOOKUP(Tabla15[[#This Row],[N° 
Evento]],'Eventos de riesgos'!B:AE,23,0)</f>
        <v>Error en descuentos de nómina a empleados Febor</v>
      </c>
      <c r="AB223" s="54" t="str">
        <f>VLOOKUP(Tabla15[[#This Row],[N° 
Evento]],'Eventos de riesgos'!B:O,14,0)</f>
        <v>Ninguna</v>
      </c>
      <c r="AC223" s="60">
        <f>VLOOKUP(Tabla15[[#This Row],[N° 
Evento]],'Eventos de riesgos'!B:P,15,0)</f>
        <v>45747.606944444444</v>
      </c>
      <c r="AD223" s="54" t="str">
        <f>VLOOKUP(Tabla15[[#This Row],[N° 
Evento]],'Eventos de riesgos'!B:Q,16,0)</f>
        <v>Ninguno</v>
      </c>
      <c r="AE223" s="54" t="str">
        <f>VLOOKUP(Tabla15[[#This Row],[N° 
Evento]],'Eventos de riesgos'!B:R,17,0)</f>
        <v>Ninguno</v>
      </c>
      <c r="AF223" s="56" t="str">
        <f>VLOOKUP(Tabla15[[#This Row],[N° 
Evento]],'Eventos de riesgos'!B:V,21,0)</f>
        <v>Aprobado</v>
      </c>
      <c r="AG223" s="59" t="str">
        <f>VLOOKUP(Tabla15[[#This Row],[N° 
Evento]],'Eventos de riesgos'!B:W,22,0)</f>
        <v>10/02/2025 14:38:44: Creado
10/02/2025 17:04:06: .
25/02/2025 10:31:57: Actualizado
25/02/2025 14:06:53: .
01/04/2025 16:20:35: Actualización</v>
      </c>
    </row>
    <row r="224" spans="3:33" ht="59" customHeight="1" x14ac:dyDescent="0.55000000000000004">
      <c r="C224" s="54" t="str">
        <f>+Tabla15[[#This Row],[N° 
Evento]]&amp;"-"&amp;Tabla15[[#This Row],[N° Tarea]]</f>
        <v>72-7</v>
      </c>
      <c r="D224" s="54">
        <v>72</v>
      </c>
      <c r="E224" s="54">
        <v>7</v>
      </c>
      <c r="F224" s="55" t="s">
        <v>894</v>
      </c>
      <c r="G224" s="44" t="s">
        <v>1020</v>
      </c>
      <c r="H224" s="59" t="s">
        <v>649</v>
      </c>
      <c r="I224" s="56" t="s">
        <v>889</v>
      </c>
      <c r="J224" s="57">
        <v>45670</v>
      </c>
      <c r="K224" s="57">
        <v>45819</v>
      </c>
      <c r="L224" s="47" t="str">
        <f>IF(Tabla15[[#This Row],[Fecha de Finalización]]&gt;0,"Cerrada","En Proceso")</f>
        <v>Cerrada</v>
      </c>
      <c r="M224" s="58">
        <f>+K224-J224</f>
        <v>149</v>
      </c>
      <c r="N224" s="59" t="s">
        <v>895</v>
      </c>
      <c r="O224" s="54">
        <f>VLOOKUP(Tabla15[[#This Row],[N° 
Evento]],'Eventos de riesgos'!B:C,2,0)</f>
        <v>2025</v>
      </c>
      <c r="P224" s="54" t="str">
        <f>VLOOKUP(Tabla15[[#This Row],[N° 
Evento]],'Eventos de riesgos'!B:D,3,0)</f>
        <v xml:space="preserve">Ene </v>
      </c>
      <c r="Q224" s="60">
        <f>VLOOKUP(Tabla15[[#This Row],[N° 
Evento]],'Eventos de riesgos'!B:E,4,0)</f>
        <v>45646.607638888891</v>
      </c>
      <c r="R224" s="60">
        <f>VLOOKUP(Tabla15[[#This Row],[N° 
Evento]],'Eventos de riesgos'!B:F,5,0)</f>
        <v>45666.606944444444</v>
      </c>
      <c r="S224" s="60">
        <f>VLOOKUP(Tabla15[[#This Row],[N° 
Evento]],'Eventos de riesgos'!B:G,6,0)</f>
        <v>45666.606944444444</v>
      </c>
      <c r="T224" s="63" t="str">
        <f>VLOOKUP(Tabla15[[#This Row],[N° 
Evento]],'Eventos de riesgos'!B:H,7,0)</f>
        <v>Caso
Aplicación errada de Nomina de EmpleadosEl 30 de diciembre de 2024, durante la validación final de cuentas por pagar, se identificó que a un funcionario de Febor, Jasson Cepeda, se le realizó un descuento indebido en su nómina. Según la autorización firmada por el trabajador, debía descontarse $870.580 para abono a la Cooperativa Confiar; sin embargo, la funcionaria Silvia Tatiana Chacón Alfonso pagó a Confiar $1.070.580, es decir, $200.000 adicionales.Silvia aclara 'El error se ocasionó porque los valores a pagar a Confiar los tenia en un Excel y al maniobrar el archivo no me percaté de que quedó mal formulado y la suma total no correspondía al saldo real a pagar y quedó fijo el valor de $1.070.580'
Causas
Desconcentración del funcionario,Ejecución de procesos manuales inseguros en la maniobra de archivos de Excel
Impacto
Riesgo Operativo: La falta de controles en la autorización de descuentos salariales evidencia debilidades en la gestión de nómina y la supervisión de procesos internos, lo cual generó impacto de tipo operativo por incurrir en reprocesos.</v>
      </c>
      <c r="U224" s="61">
        <f>VLOOKUP(Tabla15[[#This Row],[N° 
Evento]],'Eventos de riesgos'!B:I,8,0)</f>
        <v>0</v>
      </c>
      <c r="V224" s="61">
        <f>VLOOKUP(Tabla15[[#This Row],[N° 
Evento]],'Eventos de riesgos'!B:J,9,0)</f>
        <v>0</v>
      </c>
      <c r="W224" s="61">
        <f>VLOOKUP(Tabla15[[#This Row],[N° 
Evento]],'Eventos de riesgos'!B:K,10,0)</f>
        <v>0</v>
      </c>
      <c r="X224" s="59" t="str">
        <f>VLOOKUP(Tabla15[[#This Row],[N° 
Evento]],'Eventos de riesgos'!B:L,11,0)</f>
        <v>7 - Ejecución y Administración de Procesos</v>
      </c>
      <c r="Y224" s="59" t="str">
        <f>VLOOKUP(Tabla15[[#This Row],[N° 
Evento]],'Eventos de riesgos'!B:M,12,0)</f>
        <v>71 - Recepción, Ejecución y Mantenimiento de Operaciones</v>
      </c>
      <c r="Z224" s="59" t="str">
        <f>VLOOKUP(Tabla15[[#This Row],[N° 
Evento]],'Eventos de riesgos'!B:N,13,0)</f>
        <v>711 - Exceso de Manualidad</v>
      </c>
      <c r="AA224" s="44" t="str">
        <f>+VLOOKUP(Tabla15[[#This Row],[N° 
Evento]],'Eventos de riesgos'!B:AE,23,0)</f>
        <v>Error en descuentos de nómina a empleados Febor</v>
      </c>
      <c r="AB224" s="54" t="str">
        <f>VLOOKUP(Tabla15[[#This Row],[N° 
Evento]],'Eventos de riesgos'!B:O,14,0)</f>
        <v>Ninguna</v>
      </c>
      <c r="AC224" s="60">
        <f>VLOOKUP(Tabla15[[#This Row],[N° 
Evento]],'Eventos de riesgos'!B:P,15,0)</f>
        <v>45747.606944444444</v>
      </c>
      <c r="AD224" s="54" t="str">
        <f>VLOOKUP(Tabla15[[#This Row],[N° 
Evento]],'Eventos de riesgos'!B:Q,16,0)</f>
        <v>Ninguno</v>
      </c>
      <c r="AE224" s="54" t="str">
        <f>VLOOKUP(Tabla15[[#This Row],[N° 
Evento]],'Eventos de riesgos'!B:R,17,0)</f>
        <v>Ninguno</v>
      </c>
      <c r="AF224" s="56" t="str">
        <f>VLOOKUP(Tabla15[[#This Row],[N° 
Evento]],'Eventos de riesgos'!B:V,21,0)</f>
        <v>Aprobado</v>
      </c>
      <c r="AG224" s="59" t="str">
        <f>VLOOKUP(Tabla15[[#This Row],[N° 
Evento]],'Eventos de riesgos'!B:W,22,0)</f>
        <v>10/02/2025 14:38:44: Creado
10/02/2025 17:04:06: .
25/02/2025 10:31:57: Actualizado
25/02/2025 14:06:53: .
01/04/2025 16:20:35: Actualización</v>
      </c>
    </row>
    <row r="225" spans="3:33" ht="59" customHeight="1" x14ac:dyDescent="0.55000000000000004">
      <c r="C225" s="54" t="str">
        <f>+Tabla15[[#This Row],[N° 
Evento]]&amp;"-"&amp;Tabla15[[#This Row],[N° Tarea]]</f>
        <v>73-1</v>
      </c>
      <c r="D225" s="54">
        <v>73</v>
      </c>
      <c r="E225" s="54">
        <v>1</v>
      </c>
      <c r="F225" s="55" t="s">
        <v>659</v>
      </c>
      <c r="G225" s="44" t="s">
        <v>1019</v>
      </c>
      <c r="H225" s="59" t="s">
        <v>739</v>
      </c>
      <c r="I225" s="56" t="s">
        <v>662</v>
      </c>
      <c r="J225" s="57">
        <v>45704</v>
      </c>
      <c r="K225" s="57">
        <v>45709</v>
      </c>
      <c r="L225" s="47" t="str">
        <f>IF(Tabla15[[#This Row],[Fecha de Finalización]]&gt;0,"Cerrada","En Proceso")</f>
        <v>Cerrada</v>
      </c>
      <c r="M225" s="58">
        <f t="shared" si="6"/>
        <v>5</v>
      </c>
      <c r="N225" s="59"/>
      <c r="O225" s="54">
        <f>VLOOKUP(Tabla15[[#This Row],[N° 
Evento]],'Eventos de riesgos'!B:C,2,0)</f>
        <v>2025</v>
      </c>
      <c r="P225" s="54" t="str">
        <f>VLOOKUP(Tabla15[[#This Row],[N° 
Evento]],'Eventos de riesgos'!B:D,3,0)</f>
        <v xml:space="preserve">Feb </v>
      </c>
      <c r="Q225" s="60">
        <f>VLOOKUP(Tabla15[[#This Row],[N° 
Evento]],'Eventos de riesgos'!B:E,4,0)</f>
        <v>45704.53125</v>
      </c>
      <c r="R225" s="60">
        <f>VLOOKUP(Tabla15[[#This Row],[N° 
Evento]],'Eventos de riesgos'!B:F,5,0)</f>
        <v>45704.53125</v>
      </c>
      <c r="S225" s="60">
        <f>VLOOKUP(Tabla15[[#This Row],[N° 
Evento]],'Eventos de riesgos'!B:G,6,0)</f>
        <v>45713.53125</v>
      </c>
      <c r="T225" s="63" t="str">
        <f>VLOOKUP(Tabla15[[#This Row],[N° 
Evento]],'Eventos de riesgos'!B:H,7,0)</f>
        <v>Caso
El 16 de febrero de 2025 se presentó una indisponibilidad en los canales transaccionales digitales de la cooperativa (plataforma CoopDigital y App Febor), que afectó el normal funcionamiento del servicio de transferencias.En CoopDigital, la plataforma se congelaba y no enviaba el código OTP impidiendo la autenticación de los usuarios y la finalización de las transacciones.En la App Febor, la opción de pago mediante convenio de recaudo no se encontraba operativa, aunque sí estaban habilitados los pagos individuales por PSE.Adicionalmente, durante el proceso de asesoría, se comunicó erróneamente a los asociados que los pagos por PSE podrían tardar hasta 10minutos, cuando dicho lapso solo aplica en casos excepcionales de error. Esta información inexacta generó confusión, preocupación innecesaria y múltiples alertas entre los asociados.El incidente fue reportado oportunamente al proveedor tecnológico, y tras el proceso de diagnóstico, intervención técnica y pruebas de estabilidad, el servicio fue completamente restablecido el 25 de febrero de2025. La prolongada afectación generó inconformidad de los asociados y la percepción de confiabilidad de los canales digitales.
Causas
Las causas son una combinación de factores técnicos y operativos:Spam por activación de políticas de seguridad tras el aumento en la dispersión de mensajes, al activar el factor de autenticación por OTP como medida de prevención para las transacciones.Saturación de los logs de envío de mensajes y correos en Wog, interrumpieron la dispersión de mensajes.Ajustes del proceso por la implementación de una nueva Api por parte del proveedor de mensajería.Fallas en la asesoría al precisar información errada.
Impacto
Operativos: Interrupción del servicio de transferencias, afectación de procesos internos de atención y aumento en la carga operativa.
Reputacionales: Afectación en la confianza de los asociados frente a los canales digitales, derivando en quejas y percepción negativa del servicio.</v>
      </c>
      <c r="U225" s="61">
        <f>VLOOKUP(Tabla15[[#This Row],[N° 
Evento]],'Eventos de riesgos'!B:I,8,0)</f>
        <v>0</v>
      </c>
      <c r="V225" s="61">
        <f>VLOOKUP(Tabla15[[#This Row],[N° 
Evento]],'Eventos de riesgos'!B:J,9,0)</f>
        <v>0</v>
      </c>
      <c r="W225" s="61">
        <f>VLOOKUP(Tabla15[[#This Row],[N° 
Evento]],'Eventos de riesgos'!B:K,10,0)</f>
        <v>0</v>
      </c>
      <c r="X225" s="59" t="str">
        <f>VLOOKUP(Tabla15[[#This Row],[N° 
Evento]],'Eventos de riesgos'!B:L,11,0)</f>
        <v>7 - Ejecución y Administración de Procesos</v>
      </c>
      <c r="Y225" s="59" t="str">
        <f>VLOOKUP(Tabla15[[#This Row],[N° 
Evento]],'Eventos de riesgos'!B:M,12,0)</f>
        <v>71 - Recepción, Ejecución y Mantenimiento de Operaciones</v>
      </c>
      <c r="Z225" s="59" t="str">
        <f>VLOOKUP(Tabla15[[#This Row],[N° 
Evento]],'Eventos de riesgos'!B:N,13,0)</f>
        <v>714 - Ejecución Errónea de Modelos o de Sistemas</v>
      </c>
      <c r="AA225" s="44" t="str">
        <f>+VLOOKUP(Tabla15[[#This Row],[N° 
Evento]],'Eventos de riesgos'!B:AE,23,0)</f>
        <v>Indisponibilidad de canales digitales</v>
      </c>
      <c r="AB225" s="54" t="str">
        <f>VLOOKUP(Tabla15[[#This Row],[N° 
Evento]],'Eventos de riesgos'!B:O,14,0)</f>
        <v>Ninguna</v>
      </c>
      <c r="AC225" s="60">
        <f>VLOOKUP(Tabla15[[#This Row],[N° 
Evento]],'Eventos de riesgos'!B:P,15,0)</f>
        <v>45716.531944444447</v>
      </c>
      <c r="AD225" s="54" t="str">
        <f>VLOOKUP(Tabla15[[#This Row],[N° 
Evento]],'Eventos de riesgos'!B:Q,16,0)</f>
        <v>Ninguno</v>
      </c>
      <c r="AE225" s="54" t="str">
        <f>VLOOKUP(Tabla15[[#This Row],[N° 
Evento]],'Eventos de riesgos'!B:R,17,0)</f>
        <v>Cooperativa Digital / Aplicación móvil (App Febor)</v>
      </c>
      <c r="AF225" s="56" t="str">
        <f>VLOOKUP(Tabla15[[#This Row],[N° 
Evento]],'Eventos de riesgos'!B:V,21,0)</f>
        <v>Aprobado</v>
      </c>
      <c r="AG225" s="59" t="str">
        <f>VLOOKUP(Tabla15[[#This Row],[N° 
Evento]],'Eventos de riesgos'!B:W,22,0)</f>
        <v>25/02/2025 12:48:11: Creada
25/02/2025 14:23:58: Creada
01/04/2025 13:41:20: Actualizada.
01/04/2025 16:31:02: Actualización</v>
      </c>
    </row>
    <row r="226" spans="3:33" ht="59" customHeight="1" x14ac:dyDescent="0.55000000000000004">
      <c r="C226" s="54" t="str">
        <f>+Tabla15[[#This Row],[N° 
Evento]]&amp;"-"&amp;Tabla15[[#This Row],[N° Tarea]]</f>
        <v>73-2</v>
      </c>
      <c r="D226" s="54">
        <v>73</v>
      </c>
      <c r="E226" s="54">
        <v>2</v>
      </c>
      <c r="F226" s="55" t="s">
        <v>660</v>
      </c>
      <c r="G226" s="44" t="s">
        <v>1019</v>
      </c>
      <c r="H226" s="59" t="s">
        <v>760</v>
      </c>
      <c r="I226" s="59" t="s">
        <v>663</v>
      </c>
      <c r="J226" s="57">
        <v>45704</v>
      </c>
      <c r="K226" s="57">
        <v>45709</v>
      </c>
      <c r="L226" s="47" t="str">
        <f>IF(Tabla15[[#This Row],[Fecha de Finalización]]&gt;0,"Cerrada","En Proceso")</f>
        <v>Cerrada</v>
      </c>
      <c r="M226" s="58">
        <f t="shared" ref="M226:M239" si="7">+K226-J226</f>
        <v>5</v>
      </c>
      <c r="N226" s="59"/>
      <c r="O226" s="54">
        <f>VLOOKUP(Tabla15[[#This Row],[N° 
Evento]],'Eventos de riesgos'!B:C,2,0)</f>
        <v>2025</v>
      </c>
      <c r="P226" s="54" t="str">
        <f>VLOOKUP(Tabla15[[#This Row],[N° 
Evento]],'Eventos de riesgos'!B:D,3,0)</f>
        <v xml:space="preserve">Feb </v>
      </c>
      <c r="Q226" s="60">
        <f>VLOOKUP(Tabla15[[#This Row],[N° 
Evento]],'Eventos de riesgos'!B:E,4,0)</f>
        <v>45704.53125</v>
      </c>
      <c r="R226" s="60">
        <f>VLOOKUP(Tabla15[[#This Row],[N° 
Evento]],'Eventos de riesgos'!B:F,5,0)</f>
        <v>45704.53125</v>
      </c>
      <c r="S226" s="60">
        <f>VLOOKUP(Tabla15[[#This Row],[N° 
Evento]],'Eventos de riesgos'!B:G,6,0)</f>
        <v>45713.53125</v>
      </c>
      <c r="T226" s="63" t="str">
        <f>VLOOKUP(Tabla15[[#This Row],[N° 
Evento]],'Eventos de riesgos'!B:H,7,0)</f>
        <v>Caso
El 16 de febrero de 2025 se presentó una indisponibilidad en los canales transaccionales digitales de la cooperativa (plataforma CoopDigital y App Febor), que afectó el normal funcionamiento del servicio de transferencias.En CoopDigital, la plataforma se congelaba y no enviaba el código OTP impidiendo la autenticación de los usuarios y la finalización de las transacciones.En la App Febor, la opción de pago mediante convenio de recaudo no se encontraba operativa, aunque sí estaban habilitados los pagos individuales por PSE.Adicionalmente, durante el proceso de asesoría, se comunicó erróneamente a los asociados que los pagos por PSE podrían tardar hasta 10minutos, cuando dicho lapso solo aplica en casos excepcionales de error. Esta información inexacta generó confusión, preocupación innecesaria y múltiples alertas entre los asociados.El incidente fue reportado oportunamente al proveedor tecnológico, y tras el proceso de diagnóstico, intervención técnica y pruebas de estabilidad, el servicio fue completamente restablecido el 25 de febrero de2025. La prolongada afectación generó inconformidad de los asociados y la percepción de confiabilidad de los canales digitales.
Causas
Las causas son una combinación de factores técnicos y operativos:Spam por activación de políticas de seguridad tras el aumento en la dispersión de mensajes, al activar el factor de autenticación por OTP como medida de prevención para las transacciones.Saturación de los logs de envío de mensajes y correos en Wog, interrumpieron la dispersión de mensajes.Ajustes del proceso por la implementación de una nueva Api por parte del proveedor de mensajería.Fallas en la asesoría al precisar información errada.
Impacto
Operativos: Interrupción del servicio de transferencias, afectación de procesos internos de atención y aumento en la carga operativa.
Reputacionales: Afectación en la confianza de los asociados frente a los canales digitales, derivando en quejas y percepción negativa del servicio.</v>
      </c>
      <c r="U226" s="61">
        <f>VLOOKUP(Tabla15[[#This Row],[N° 
Evento]],'Eventos de riesgos'!B:I,8,0)</f>
        <v>0</v>
      </c>
      <c r="V226" s="61">
        <f>VLOOKUP(Tabla15[[#This Row],[N° 
Evento]],'Eventos de riesgos'!B:J,9,0)</f>
        <v>0</v>
      </c>
      <c r="W226" s="61">
        <f>VLOOKUP(Tabla15[[#This Row],[N° 
Evento]],'Eventos de riesgos'!B:K,10,0)</f>
        <v>0</v>
      </c>
      <c r="X226" s="59" t="str">
        <f>VLOOKUP(Tabla15[[#This Row],[N° 
Evento]],'Eventos de riesgos'!B:L,11,0)</f>
        <v>7 - Ejecución y Administración de Procesos</v>
      </c>
      <c r="Y226" s="59" t="str">
        <f>VLOOKUP(Tabla15[[#This Row],[N° 
Evento]],'Eventos de riesgos'!B:M,12,0)</f>
        <v>71 - Recepción, Ejecución y Mantenimiento de Operaciones</v>
      </c>
      <c r="Z226" s="59" t="str">
        <f>VLOOKUP(Tabla15[[#This Row],[N° 
Evento]],'Eventos de riesgos'!B:N,13,0)</f>
        <v>714 - Ejecución Errónea de Modelos o de Sistemas</v>
      </c>
      <c r="AA226" s="44" t="str">
        <f>+VLOOKUP(Tabla15[[#This Row],[N° 
Evento]],'Eventos de riesgos'!B:AE,23,0)</f>
        <v>Indisponibilidad de canales digitales</v>
      </c>
      <c r="AB226" s="54" t="str">
        <f>VLOOKUP(Tabla15[[#This Row],[N° 
Evento]],'Eventos de riesgos'!B:O,14,0)</f>
        <v>Ninguna</v>
      </c>
      <c r="AC226" s="60">
        <f>VLOOKUP(Tabla15[[#This Row],[N° 
Evento]],'Eventos de riesgos'!B:P,15,0)</f>
        <v>45716.531944444447</v>
      </c>
      <c r="AD226" s="54" t="str">
        <f>VLOOKUP(Tabla15[[#This Row],[N° 
Evento]],'Eventos de riesgos'!B:Q,16,0)</f>
        <v>Ninguno</v>
      </c>
      <c r="AE226" s="54" t="str">
        <f>VLOOKUP(Tabla15[[#This Row],[N° 
Evento]],'Eventos de riesgos'!B:R,17,0)</f>
        <v>Cooperativa Digital / Aplicación móvil (App Febor)</v>
      </c>
      <c r="AF226" s="56" t="str">
        <f>VLOOKUP(Tabla15[[#This Row],[N° 
Evento]],'Eventos de riesgos'!B:V,21,0)</f>
        <v>Aprobado</v>
      </c>
      <c r="AG226" s="59" t="str">
        <f>VLOOKUP(Tabla15[[#This Row],[N° 
Evento]],'Eventos de riesgos'!B:W,22,0)</f>
        <v>25/02/2025 12:48:11: Creada
25/02/2025 14:23:58: Creada
01/04/2025 13:41:20: Actualizada.
01/04/2025 16:31:02: Actualización</v>
      </c>
    </row>
    <row r="227" spans="3:33" ht="59" customHeight="1" x14ac:dyDescent="0.55000000000000004">
      <c r="C227" s="54" t="str">
        <f>+Tabla15[[#This Row],[N° 
Evento]]&amp;"-"&amp;Tabla15[[#This Row],[N° Tarea]]</f>
        <v>73-3</v>
      </c>
      <c r="D227" s="54">
        <v>73</v>
      </c>
      <c r="E227" s="54">
        <v>3</v>
      </c>
      <c r="F227" s="55" t="s">
        <v>661</v>
      </c>
      <c r="G227" s="44" t="s">
        <v>1020</v>
      </c>
      <c r="H227" s="59" t="s">
        <v>909</v>
      </c>
      <c r="I227" s="59" t="s">
        <v>664</v>
      </c>
      <c r="J227" s="57">
        <v>45709</v>
      </c>
      <c r="K227" s="57">
        <v>45726</v>
      </c>
      <c r="L227" s="47" t="str">
        <f>IF(Tabla15[[#This Row],[Fecha de Finalización]]&gt;0,"Cerrada","En Proceso")</f>
        <v>Cerrada</v>
      </c>
      <c r="M227" s="58">
        <f t="shared" si="7"/>
        <v>17</v>
      </c>
      <c r="N227" s="59" t="s">
        <v>665</v>
      </c>
      <c r="O227" s="54">
        <f>VLOOKUP(Tabla15[[#This Row],[N° 
Evento]],'Eventos de riesgos'!B:C,2,0)</f>
        <v>2025</v>
      </c>
      <c r="P227" s="54" t="str">
        <f>VLOOKUP(Tabla15[[#This Row],[N° 
Evento]],'Eventos de riesgos'!B:D,3,0)</f>
        <v xml:space="preserve">Feb </v>
      </c>
      <c r="Q227" s="60">
        <f>VLOOKUP(Tabla15[[#This Row],[N° 
Evento]],'Eventos de riesgos'!B:E,4,0)</f>
        <v>45704.53125</v>
      </c>
      <c r="R227" s="60">
        <f>VLOOKUP(Tabla15[[#This Row],[N° 
Evento]],'Eventos de riesgos'!B:F,5,0)</f>
        <v>45704.53125</v>
      </c>
      <c r="S227" s="60">
        <f>VLOOKUP(Tabla15[[#This Row],[N° 
Evento]],'Eventos de riesgos'!B:G,6,0)</f>
        <v>45713.53125</v>
      </c>
      <c r="T227" s="63" t="str">
        <f>VLOOKUP(Tabla15[[#This Row],[N° 
Evento]],'Eventos de riesgos'!B:H,7,0)</f>
        <v>Caso
El 16 de febrero de 2025 se presentó una indisponibilidad en los canales transaccionales digitales de la cooperativa (plataforma CoopDigital y App Febor), que afectó el normal funcionamiento del servicio de transferencias.En CoopDigital, la plataforma se congelaba y no enviaba el código OTP impidiendo la autenticación de los usuarios y la finalización de las transacciones.En la App Febor, la opción de pago mediante convenio de recaudo no se encontraba operativa, aunque sí estaban habilitados los pagos individuales por PSE.Adicionalmente, durante el proceso de asesoría, se comunicó erróneamente a los asociados que los pagos por PSE podrían tardar hasta 10minutos, cuando dicho lapso solo aplica en casos excepcionales de error. Esta información inexacta generó confusión, preocupación innecesaria y múltiples alertas entre los asociados.El incidente fue reportado oportunamente al proveedor tecnológico, y tras el proceso de diagnóstico, intervención técnica y pruebas de estabilidad, el servicio fue completamente restablecido el 25 de febrero de2025. La prolongada afectación generó inconformidad de los asociados y la percepción de confiabilidad de los canales digitales.
Causas
Las causas son una combinación de factores técnicos y operativos:Spam por activación de políticas de seguridad tras el aumento en la dispersión de mensajes, al activar el factor de autenticación por OTP como medida de prevención para las transacciones.Saturación de los logs de envío de mensajes y correos en Wog, interrumpieron la dispersión de mensajes.Ajustes del proceso por la implementación de una nueva Api por parte del proveedor de mensajería.Fallas en la asesoría al precisar información errada.
Impacto
Operativos: Interrupción del servicio de transferencias, afectación de procesos internos de atención y aumento en la carga operativa.
Reputacionales: Afectación en la confianza de los asociados frente a los canales digitales, derivando en quejas y percepción negativa del servicio.</v>
      </c>
      <c r="U227" s="61">
        <f>VLOOKUP(Tabla15[[#This Row],[N° 
Evento]],'Eventos de riesgos'!B:I,8,0)</f>
        <v>0</v>
      </c>
      <c r="V227" s="61">
        <f>VLOOKUP(Tabla15[[#This Row],[N° 
Evento]],'Eventos de riesgos'!B:J,9,0)</f>
        <v>0</v>
      </c>
      <c r="W227" s="61">
        <f>VLOOKUP(Tabla15[[#This Row],[N° 
Evento]],'Eventos de riesgos'!B:K,10,0)</f>
        <v>0</v>
      </c>
      <c r="X227" s="59" t="str">
        <f>VLOOKUP(Tabla15[[#This Row],[N° 
Evento]],'Eventos de riesgos'!B:L,11,0)</f>
        <v>7 - Ejecución y Administración de Procesos</v>
      </c>
      <c r="Y227" s="59" t="str">
        <f>VLOOKUP(Tabla15[[#This Row],[N° 
Evento]],'Eventos de riesgos'!B:M,12,0)</f>
        <v>71 - Recepción, Ejecución y Mantenimiento de Operaciones</v>
      </c>
      <c r="Z227" s="59" t="str">
        <f>VLOOKUP(Tabla15[[#This Row],[N° 
Evento]],'Eventos de riesgos'!B:N,13,0)</f>
        <v>714 - Ejecución Errónea de Modelos o de Sistemas</v>
      </c>
      <c r="AA227" s="44" t="str">
        <f>+VLOOKUP(Tabla15[[#This Row],[N° 
Evento]],'Eventos de riesgos'!B:AE,23,0)</f>
        <v>Indisponibilidad de canales digitales</v>
      </c>
      <c r="AB227" s="54" t="str">
        <f>VLOOKUP(Tabla15[[#This Row],[N° 
Evento]],'Eventos de riesgos'!B:O,14,0)</f>
        <v>Ninguna</v>
      </c>
      <c r="AC227" s="60">
        <f>VLOOKUP(Tabla15[[#This Row],[N° 
Evento]],'Eventos de riesgos'!B:P,15,0)</f>
        <v>45716.531944444447</v>
      </c>
      <c r="AD227" s="54" t="str">
        <f>VLOOKUP(Tabla15[[#This Row],[N° 
Evento]],'Eventos de riesgos'!B:Q,16,0)</f>
        <v>Ninguno</v>
      </c>
      <c r="AE227" s="54" t="str">
        <f>VLOOKUP(Tabla15[[#This Row],[N° 
Evento]],'Eventos de riesgos'!B:R,17,0)</f>
        <v>Cooperativa Digital / Aplicación móvil (App Febor)</v>
      </c>
      <c r="AF227" s="56" t="str">
        <f>VLOOKUP(Tabla15[[#This Row],[N° 
Evento]],'Eventos de riesgos'!B:V,21,0)</f>
        <v>Aprobado</v>
      </c>
      <c r="AG227" s="59" t="str">
        <f>VLOOKUP(Tabla15[[#This Row],[N° 
Evento]],'Eventos de riesgos'!B:W,22,0)</f>
        <v>25/02/2025 12:48:11: Creada
25/02/2025 14:23:58: Creada
01/04/2025 13:41:20: Actualizada.
01/04/2025 16:31:02: Actualización</v>
      </c>
    </row>
    <row r="228" spans="3:33" ht="59" customHeight="1" x14ac:dyDescent="0.55000000000000004">
      <c r="C228" s="54" t="str">
        <f>+Tabla15[[#This Row],[N° 
Evento]]&amp;"-"&amp;Tabla15[[#This Row],[N° Tarea]]</f>
        <v>74-1</v>
      </c>
      <c r="D228" s="54">
        <v>74</v>
      </c>
      <c r="E228" s="54">
        <v>1</v>
      </c>
      <c r="F228" s="55" t="s">
        <v>666</v>
      </c>
      <c r="G228" s="44" t="s">
        <v>1019</v>
      </c>
      <c r="H228" s="59" t="s">
        <v>739</v>
      </c>
      <c r="I228" s="56" t="s">
        <v>662</v>
      </c>
      <c r="J228" s="57">
        <v>45704</v>
      </c>
      <c r="K228" s="57">
        <v>45710</v>
      </c>
      <c r="L228" s="47" t="str">
        <f>IF(Tabla15[[#This Row],[Fecha de Finalización]]&gt;0,"Cerrada","En Proceso")</f>
        <v>Cerrada</v>
      </c>
      <c r="M228" s="58">
        <f t="shared" si="7"/>
        <v>6</v>
      </c>
      <c r="N228" s="59"/>
      <c r="O228" s="54">
        <f>VLOOKUP(Tabla15[[#This Row],[N° 
Evento]],'Eventos de riesgos'!B:C,2,0)</f>
        <v>2025</v>
      </c>
      <c r="P228" s="54" t="str">
        <f>VLOOKUP(Tabla15[[#This Row],[N° 
Evento]],'Eventos de riesgos'!B:D,3,0)</f>
        <v xml:space="preserve">Feb </v>
      </c>
      <c r="Q228" s="60">
        <f>VLOOKUP(Tabla15[[#This Row],[N° 
Evento]],'Eventos de riesgos'!B:E,4,0)</f>
        <v>45713.029861111114</v>
      </c>
      <c r="R228" s="60">
        <f>VLOOKUP(Tabla15[[#This Row],[N° 
Evento]],'Eventos de riesgos'!B:F,5,0)</f>
        <v>45713.029861111114</v>
      </c>
      <c r="S228" s="60">
        <f>VLOOKUP(Tabla15[[#This Row],[N° 
Evento]],'Eventos de riesgos'!B:G,6,0)</f>
        <v>45713.029861111114</v>
      </c>
      <c r="T228" s="63" t="str">
        <f>VLOOKUP(Tabla15[[#This Row],[N° 
Evento]],'Eventos de riesgos'!B:H,7,0)</f>
        <v xml:space="preserve">Caso
El 21 de febrero, en medio de las fallas reportadas en Cooperativa Digital y la App de Febor, se activó la puesta en marcha de una nueva versión de la aplicación, la cual requería que los usuarios descargaran una nueva aplicación.Inicialmente, su lanzamiento estaba programado para mayo de 2025, tras un período de pruebas y certificaciones. Sin embargo, la Dirección de TI gestionó su liberación anticipada con Wog al identificar que esta nueva versión permitía realizar pagos, una funcionalidad que en la versión anterior no estaba funcionando.Esta implementación no fue comunicada con antelación, lo que generó confusión entre los usuarios y dificultades para los asesores comerciales, quienes no tenían información sobre la necesidad de realizar la migración a la nueva plataforma. Como medida correctiva, el área de servicio se dispuso a responder inconformidades expresadas por los asociados. El 22 de febrero, se envió un instructivo a 2.979 asociados informando sobre la nueva aplicación y el proceso de descarga. Sin embargo, la falta de una estrategia de divulgación previa impactó la experiencia de los asociados y la gestión comercial.
Causas
Lanzamiento anticipado de la nueva App.
Ausencia de estrategia de divulgación sobre la migración a la nueva App afectó la experiencia del asociado.
Impactos
*Operativos: Aumento de cargas operativas debido al incremento de consultas y reclamaciones relacionadas con la indisponibilidad del servicio.
*Reputacional: Percepción negativa por parte de algunos asociados debido a la falta de información clara y oportuna sobre el cambio.
</v>
      </c>
      <c r="U228" s="61">
        <f>VLOOKUP(Tabla15[[#This Row],[N° 
Evento]],'Eventos de riesgos'!B:I,8,0)</f>
        <v>0</v>
      </c>
      <c r="V228" s="61">
        <f>VLOOKUP(Tabla15[[#This Row],[N° 
Evento]],'Eventos de riesgos'!B:J,9,0)</f>
        <v>0</v>
      </c>
      <c r="W228" s="61">
        <f>VLOOKUP(Tabla15[[#This Row],[N° 
Evento]],'Eventos de riesgos'!B:K,10,0)</f>
        <v>0</v>
      </c>
      <c r="X228" s="59" t="str">
        <f>VLOOKUP(Tabla15[[#This Row],[N° 
Evento]],'Eventos de riesgos'!B:L,11,0)</f>
        <v>7 - Ejecución y Administración de Procesos</v>
      </c>
      <c r="Y228" s="59" t="str">
        <f>VLOOKUP(Tabla15[[#This Row],[N° 
Evento]],'Eventos de riesgos'!B:M,12,0)</f>
        <v>71 - Recepción, Ejecución y Mantenimiento de Operaciones</v>
      </c>
      <c r="Z228" s="59" t="str">
        <f>VLOOKUP(Tabla15[[#This Row],[N° 
Evento]],'Eventos de riesgos'!B:N,13,0)</f>
        <v>714 - Ejecución Errónea de Modelos o de Sistemas</v>
      </c>
      <c r="AA228" s="44" t="str">
        <f>+VLOOKUP(Tabla15[[#This Row],[N° 
Evento]],'Eventos de riesgos'!B:AE,23,0)</f>
        <v>Fallas en activación anticipada nueva App+[@[CATEGORÍA 4 (Interna)]]</v>
      </c>
      <c r="AB228" s="54" t="str">
        <f>VLOOKUP(Tabla15[[#This Row],[N° 
Evento]],'Eventos de riesgos'!B:O,14,0)</f>
        <v>Ninguna</v>
      </c>
      <c r="AC228" s="60">
        <f>VLOOKUP(Tabla15[[#This Row],[N° 
Evento]],'Eventos de riesgos'!B:P,15,0)</f>
        <v>45716.030555555553</v>
      </c>
      <c r="AD228" s="54" t="str">
        <f>VLOOKUP(Tabla15[[#This Row],[N° 
Evento]],'Eventos de riesgos'!B:Q,16,0)</f>
        <v>Ninguno</v>
      </c>
      <c r="AE228" s="54" t="str">
        <f>VLOOKUP(Tabla15[[#This Row],[N° 
Evento]],'Eventos de riesgos'!B:R,17,0)</f>
        <v>Aplicación móvil (App Febor)</v>
      </c>
      <c r="AF228" s="56" t="str">
        <f>VLOOKUP(Tabla15[[#This Row],[N° 
Evento]],'Eventos de riesgos'!B:V,21,0)</f>
        <v>Aprobado</v>
      </c>
      <c r="AG228" s="59" t="str">
        <f>VLOOKUP(Tabla15[[#This Row],[N° 
Evento]],'Eventos de riesgos'!B:W,22,0)</f>
        <v>26/02/2025 00:46:42: Creada
01/04/2025 14:08:08: Actualizado</v>
      </c>
    </row>
    <row r="229" spans="3:33" ht="59" customHeight="1" x14ac:dyDescent="0.55000000000000004">
      <c r="C229" s="54" t="str">
        <f>+Tabla15[[#This Row],[N° 
Evento]]&amp;"-"&amp;Tabla15[[#This Row],[N° Tarea]]</f>
        <v>74-2</v>
      </c>
      <c r="D229" s="54">
        <v>74</v>
      </c>
      <c r="E229" s="54">
        <v>2</v>
      </c>
      <c r="F229" s="55" t="s">
        <v>667</v>
      </c>
      <c r="G229" s="44" t="s">
        <v>1019</v>
      </c>
      <c r="H229" s="59" t="s">
        <v>760</v>
      </c>
      <c r="I229" s="59" t="s">
        <v>663</v>
      </c>
      <c r="J229" s="57">
        <v>45704</v>
      </c>
      <c r="K229" s="57">
        <v>45709</v>
      </c>
      <c r="L229" s="47" t="str">
        <f>IF(Tabla15[[#This Row],[Fecha de Finalización]]&gt;0,"Cerrada","En Proceso")</f>
        <v>Cerrada</v>
      </c>
      <c r="M229" s="58">
        <f t="shared" si="7"/>
        <v>5</v>
      </c>
      <c r="N229" s="59"/>
      <c r="O229" s="54">
        <f>VLOOKUP(Tabla15[[#This Row],[N° 
Evento]],'Eventos de riesgos'!B:C,2,0)</f>
        <v>2025</v>
      </c>
      <c r="P229" s="54" t="str">
        <f>VLOOKUP(Tabla15[[#This Row],[N° 
Evento]],'Eventos de riesgos'!B:D,3,0)</f>
        <v xml:space="preserve">Feb </v>
      </c>
      <c r="Q229" s="60">
        <f>VLOOKUP(Tabla15[[#This Row],[N° 
Evento]],'Eventos de riesgos'!B:E,4,0)</f>
        <v>45713.029861111114</v>
      </c>
      <c r="R229" s="60">
        <f>VLOOKUP(Tabla15[[#This Row],[N° 
Evento]],'Eventos de riesgos'!B:F,5,0)</f>
        <v>45713.029861111114</v>
      </c>
      <c r="S229" s="60">
        <f>VLOOKUP(Tabla15[[#This Row],[N° 
Evento]],'Eventos de riesgos'!B:G,6,0)</f>
        <v>45713.029861111114</v>
      </c>
      <c r="T229" s="63" t="str">
        <f>VLOOKUP(Tabla15[[#This Row],[N° 
Evento]],'Eventos de riesgos'!B:H,7,0)</f>
        <v xml:space="preserve">Caso
El 21 de febrero, en medio de las fallas reportadas en Cooperativa Digital y la App de Febor, se activó la puesta en marcha de una nueva versión de la aplicación, la cual requería que los usuarios descargaran una nueva aplicación.Inicialmente, su lanzamiento estaba programado para mayo de 2025, tras un período de pruebas y certificaciones. Sin embargo, la Dirección de TI gestionó su liberación anticipada con Wog al identificar que esta nueva versión permitía realizar pagos, una funcionalidad que en la versión anterior no estaba funcionando.Esta implementación no fue comunicada con antelación, lo que generó confusión entre los usuarios y dificultades para los asesores comerciales, quienes no tenían información sobre la necesidad de realizar la migración a la nueva plataforma. Como medida correctiva, el área de servicio se dispuso a responder inconformidades expresadas por los asociados. El 22 de febrero, se envió un instructivo a 2.979 asociados informando sobre la nueva aplicación y el proceso de descarga. Sin embargo, la falta de una estrategia de divulgación previa impactó la experiencia de los asociados y la gestión comercial.
Causas
Lanzamiento anticipado de la nueva App.
Ausencia de estrategia de divulgación sobre la migración a la nueva App afectó la experiencia del asociado.
Impactos
*Operativos: Aumento de cargas operativas debido al incremento de consultas y reclamaciones relacionadas con la indisponibilidad del servicio.
*Reputacional: Percepción negativa por parte de algunos asociados debido a la falta de información clara y oportuna sobre el cambio.
</v>
      </c>
      <c r="U229" s="61">
        <f>VLOOKUP(Tabla15[[#This Row],[N° 
Evento]],'Eventos de riesgos'!B:I,8,0)</f>
        <v>0</v>
      </c>
      <c r="V229" s="61">
        <f>VLOOKUP(Tabla15[[#This Row],[N° 
Evento]],'Eventos de riesgos'!B:J,9,0)</f>
        <v>0</v>
      </c>
      <c r="W229" s="61">
        <f>VLOOKUP(Tabla15[[#This Row],[N° 
Evento]],'Eventos de riesgos'!B:K,10,0)</f>
        <v>0</v>
      </c>
      <c r="X229" s="59" t="str">
        <f>VLOOKUP(Tabla15[[#This Row],[N° 
Evento]],'Eventos de riesgos'!B:L,11,0)</f>
        <v>7 - Ejecución y Administración de Procesos</v>
      </c>
      <c r="Y229" s="59" t="str">
        <f>VLOOKUP(Tabla15[[#This Row],[N° 
Evento]],'Eventos de riesgos'!B:M,12,0)</f>
        <v>71 - Recepción, Ejecución y Mantenimiento de Operaciones</v>
      </c>
      <c r="Z229" s="59" t="str">
        <f>VLOOKUP(Tabla15[[#This Row],[N° 
Evento]],'Eventos de riesgos'!B:N,13,0)</f>
        <v>714 - Ejecución Errónea de Modelos o de Sistemas</v>
      </c>
      <c r="AA229" s="44" t="str">
        <f>+VLOOKUP(Tabla15[[#This Row],[N° 
Evento]],'Eventos de riesgos'!B:AE,23,0)</f>
        <v>Fallas en activación anticipada nueva App+[@[CATEGORÍA 4 (Interna)]]</v>
      </c>
      <c r="AB229" s="54" t="str">
        <f>VLOOKUP(Tabla15[[#This Row],[N° 
Evento]],'Eventos de riesgos'!B:O,14,0)</f>
        <v>Ninguna</v>
      </c>
      <c r="AC229" s="60">
        <f>VLOOKUP(Tabla15[[#This Row],[N° 
Evento]],'Eventos de riesgos'!B:P,15,0)</f>
        <v>45716.030555555553</v>
      </c>
      <c r="AD229" s="54" t="str">
        <f>VLOOKUP(Tabla15[[#This Row],[N° 
Evento]],'Eventos de riesgos'!B:Q,16,0)</f>
        <v>Ninguno</v>
      </c>
      <c r="AE229" s="54" t="str">
        <f>VLOOKUP(Tabla15[[#This Row],[N° 
Evento]],'Eventos de riesgos'!B:R,17,0)</f>
        <v>Aplicación móvil (App Febor)</v>
      </c>
      <c r="AF229" s="56" t="str">
        <f>VLOOKUP(Tabla15[[#This Row],[N° 
Evento]],'Eventos de riesgos'!B:V,21,0)</f>
        <v>Aprobado</v>
      </c>
      <c r="AG229" s="59" t="str">
        <f>VLOOKUP(Tabla15[[#This Row],[N° 
Evento]],'Eventos de riesgos'!B:W,22,0)</f>
        <v>26/02/2025 00:46:42: Creada
01/04/2025 14:08:08: Actualizado</v>
      </c>
    </row>
    <row r="230" spans="3:33" ht="59" customHeight="1" x14ac:dyDescent="0.55000000000000004">
      <c r="C230" s="54" t="str">
        <f>+Tabla15[[#This Row],[N° 
Evento]]&amp;"-"&amp;Tabla15[[#This Row],[N° Tarea]]</f>
        <v>74-3</v>
      </c>
      <c r="D230" s="54">
        <v>74</v>
      </c>
      <c r="E230" s="54">
        <v>3</v>
      </c>
      <c r="F230" s="55" t="s">
        <v>668</v>
      </c>
      <c r="G230" s="44" t="s">
        <v>1020</v>
      </c>
      <c r="H230" s="59" t="s">
        <v>750</v>
      </c>
      <c r="I230" s="59" t="s">
        <v>663</v>
      </c>
      <c r="J230" s="57">
        <v>45704</v>
      </c>
      <c r="K230" s="57">
        <v>45726</v>
      </c>
      <c r="L230" s="47" t="str">
        <f>IF(Tabla15[[#This Row],[Fecha de Finalización]]&gt;0,"Cerrada","En Proceso")</f>
        <v>Cerrada</v>
      </c>
      <c r="M230" s="58">
        <f t="shared" si="7"/>
        <v>22</v>
      </c>
      <c r="N230" s="59" t="s">
        <v>665</v>
      </c>
      <c r="O230" s="54">
        <f>VLOOKUP(Tabla15[[#This Row],[N° 
Evento]],'Eventos de riesgos'!B:C,2,0)</f>
        <v>2025</v>
      </c>
      <c r="P230" s="54" t="str">
        <f>VLOOKUP(Tabla15[[#This Row],[N° 
Evento]],'Eventos de riesgos'!B:D,3,0)</f>
        <v xml:space="preserve">Feb </v>
      </c>
      <c r="Q230" s="60">
        <f>VLOOKUP(Tabla15[[#This Row],[N° 
Evento]],'Eventos de riesgos'!B:E,4,0)</f>
        <v>45713.029861111114</v>
      </c>
      <c r="R230" s="60">
        <f>VLOOKUP(Tabla15[[#This Row],[N° 
Evento]],'Eventos de riesgos'!B:F,5,0)</f>
        <v>45713.029861111114</v>
      </c>
      <c r="S230" s="60">
        <f>VLOOKUP(Tabla15[[#This Row],[N° 
Evento]],'Eventos de riesgos'!B:G,6,0)</f>
        <v>45713.029861111114</v>
      </c>
      <c r="T230" s="63" t="str">
        <f>VLOOKUP(Tabla15[[#This Row],[N° 
Evento]],'Eventos de riesgos'!B:H,7,0)</f>
        <v xml:space="preserve">Caso
El 21 de febrero, en medio de las fallas reportadas en Cooperativa Digital y la App de Febor, se activó la puesta en marcha de una nueva versión de la aplicación, la cual requería que los usuarios descargaran una nueva aplicación.Inicialmente, su lanzamiento estaba programado para mayo de 2025, tras un período de pruebas y certificaciones. Sin embargo, la Dirección de TI gestionó su liberación anticipada con Wog al identificar que esta nueva versión permitía realizar pagos, una funcionalidad que en la versión anterior no estaba funcionando.Esta implementación no fue comunicada con antelación, lo que generó confusión entre los usuarios y dificultades para los asesores comerciales, quienes no tenían información sobre la necesidad de realizar la migración a la nueva plataforma. Como medida correctiva, el área de servicio se dispuso a responder inconformidades expresadas por los asociados. El 22 de febrero, se envió un instructivo a 2.979 asociados informando sobre la nueva aplicación y el proceso de descarga. Sin embargo, la falta de una estrategia de divulgación previa impactó la experiencia de los asociados y la gestión comercial.
Causas
Lanzamiento anticipado de la nueva App.
Ausencia de estrategia de divulgación sobre la migración a la nueva App afectó la experiencia del asociado.
Impactos
*Operativos: Aumento de cargas operativas debido al incremento de consultas y reclamaciones relacionadas con la indisponibilidad del servicio.
*Reputacional: Percepción negativa por parte de algunos asociados debido a la falta de información clara y oportuna sobre el cambio.
</v>
      </c>
      <c r="U230" s="61">
        <f>VLOOKUP(Tabla15[[#This Row],[N° 
Evento]],'Eventos de riesgos'!B:I,8,0)</f>
        <v>0</v>
      </c>
      <c r="V230" s="61">
        <f>VLOOKUP(Tabla15[[#This Row],[N° 
Evento]],'Eventos de riesgos'!B:J,9,0)</f>
        <v>0</v>
      </c>
      <c r="W230" s="61">
        <f>VLOOKUP(Tabla15[[#This Row],[N° 
Evento]],'Eventos de riesgos'!B:K,10,0)</f>
        <v>0</v>
      </c>
      <c r="X230" s="59" t="str">
        <f>VLOOKUP(Tabla15[[#This Row],[N° 
Evento]],'Eventos de riesgos'!B:L,11,0)</f>
        <v>7 - Ejecución y Administración de Procesos</v>
      </c>
      <c r="Y230" s="59" t="str">
        <f>VLOOKUP(Tabla15[[#This Row],[N° 
Evento]],'Eventos de riesgos'!B:M,12,0)</f>
        <v>71 - Recepción, Ejecución y Mantenimiento de Operaciones</v>
      </c>
      <c r="Z230" s="59" t="str">
        <f>VLOOKUP(Tabla15[[#This Row],[N° 
Evento]],'Eventos de riesgos'!B:N,13,0)</f>
        <v>714 - Ejecución Errónea de Modelos o de Sistemas</v>
      </c>
      <c r="AA230" s="44" t="str">
        <f>+VLOOKUP(Tabla15[[#This Row],[N° 
Evento]],'Eventos de riesgos'!B:AE,23,0)</f>
        <v>Fallas en activación anticipada nueva App+[@[CATEGORÍA 4 (Interna)]]</v>
      </c>
      <c r="AB230" s="54" t="str">
        <f>VLOOKUP(Tabla15[[#This Row],[N° 
Evento]],'Eventos de riesgos'!B:O,14,0)</f>
        <v>Ninguna</v>
      </c>
      <c r="AC230" s="60">
        <f>VLOOKUP(Tabla15[[#This Row],[N° 
Evento]],'Eventos de riesgos'!B:P,15,0)</f>
        <v>45716.030555555553</v>
      </c>
      <c r="AD230" s="54" t="str">
        <f>VLOOKUP(Tabla15[[#This Row],[N° 
Evento]],'Eventos de riesgos'!B:Q,16,0)</f>
        <v>Ninguno</v>
      </c>
      <c r="AE230" s="54" t="str">
        <f>VLOOKUP(Tabla15[[#This Row],[N° 
Evento]],'Eventos de riesgos'!B:R,17,0)</f>
        <v>Aplicación móvil (App Febor)</v>
      </c>
      <c r="AF230" s="56" t="str">
        <f>VLOOKUP(Tabla15[[#This Row],[N° 
Evento]],'Eventos de riesgos'!B:V,21,0)</f>
        <v>Aprobado</v>
      </c>
      <c r="AG230" s="59" t="str">
        <f>VLOOKUP(Tabla15[[#This Row],[N° 
Evento]],'Eventos de riesgos'!B:W,22,0)</f>
        <v>26/02/2025 00:46:42: Creada
01/04/2025 14:08:08: Actualizado</v>
      </c>
    </row>
    <row r="231" spans="3:33" ht="59" customHeight="1" x14ac:dyDescent="0.55000000000000004">
      <c r="C231" s="54" t="str">
        <f>+Tabla15[[#This Row],[N° 
Evento]]&amp;"-"&amp;Tabla15[[#This Row],[N° Tarea]]</f>
        <v>74-4</v>
      </c>
      <c r="D231" s="54">
        <v>74</v>
      </c>
      <c r="E231" s="54">
        <v>4</v>
      </c>
      <c r="F231" s="55" t="s">
        <v>669</v>
      </c>
      <c r="G231" s="44" t="s">
        <v>1020</v>
      </c>
      <c r="H231" s="59" t="s">
        <v>743</v>
      </c>
      <c r="I231" s="59" t="s">
        <v>896</v>
      </c>
      <c r="J231" s="57">
        <v>45704</v>
      </c>
      <c r="K231" s="57">
        <v>45726</v>
      </c>
      <c r="L231" s="47" t="str">
        <f>IF(Tabla15[[#This Row],[Fecha de Finalización]]&gt;0,"Cerrada","En Proceso")</f>
        <v>Cerrada</v>
      </c>
      <c r="M231" s="58">
        <f>+K231-J231</f>
        <v>22</v>
      </c>
      <c r="N231" s="59" t="s">
        <v>897</v>
      </c>
      <c r="O231" s="54">
        <f>VLOOKUP(Tabla15[[#This Row],[N° 
Evento]],'Eventos de riesgos'!B:C,2,0)</f>
        <v>2025</v>
      </c>
      <c r="P231" s="54" t="str">
        <f>VLOOKUP(Tabla15[[#This Row],[N° 
Evento]],'Eventos de riesgos'!B:D,3,0)</f>
        <v xml:space="preserve">Feb </v>
      </c>
      <c r="Q231" s="60">
        <f>VLOOKUP(Tabla15[[#This Row],[N° 
Evento]],'Eventos de riesgos'!B:E,4,0)</f>
        <v>45713.029861111114</v>
      </c>
      <c r="R231" s="60">
        <f>VLOOKUP(Tabla15[[#This Row],[N° 
Evento]],'Eventos de riesgos'!B:F,5,0)</f>
        <v>45713.029861111114</v>
      </c>
      <c r="S231" s="60">
        <f>VLOOKUP(Tabla15[[#This Row],[N° 
Evento]],'Eventos de riesgos'!B:G,6,0)</f>
        <v>45713.029861111114</v>
      </c>
      <c r="T231" s="63" t="str">
        <f>VLOOKUP(Tabla15[[#This Row],[N° 
Evento]],'Eventos de riesgos'!B:H,7,0)</f>
        <v xml:space="preserve">Caso
El 21 de febrero, en medio de las fallas reportadas en Cooperativa Digital y la App de Febor, se activó la puesta en marcha de una nueva versión de la aplicación, la cual requería que los usuarios descargaran una nueva aplicación.Inicialmente, su lanzamiento estaba programado para mayo de 2025, tras un período de pruebas y certificaciones. Sin embargo, la Dirección de TI gestionó su liberación anticipada con Wog al identificar que esta nueva versión permitía realizar pagos, una funcionalidad que en la versión anterior no estaba funcionando.Esta implementación no fue comunicada con antelación, lo que generó confusión entre los usuarios y dificultades para los asesores comerciales, quienes no tenían información sobre la necesidad de realizar la migración a la nueva plataforma. Como medida correctiva, el área de servicio se dispuso a responder inconformidades expresadas por los asociados. El 22 de febrero, se envió un instructivo a 2.979 asociados informando sobre la nueva aplicación y el proceso de descarga. Sin embargo, la falta de una estrategia de divulgación previa impactó la experiencia de los asociados y la gestión comercial.
Causas
Lanzamiento anticipado de la nueva App.
Ausencia de estrategia de divulgación sobre la migración a la nueva App afectó la experiencia del asociado.
Impactos
*Operativos: Aumento de cargas operativas debido al incremento de consultas y reclamaciones relacionadas con la indisponibilidad del servicio.
*Reputacional: Percepción negativa por parte de algunos asociados debido a la falta de información clara y oportuna sobre el cambio.
</v>
      </c>
      <c r="U231" s="61">
        <f>VLOOKUP(Tabla15[[#This Row],[N° 
Evento]],'Eventos de riesgos'!B:I,8,0)</f>
        <v>0</v>
      </c>
      <c r="V231" s="61">
        <f>VLOOKUP(Tabla15[[#This Row],[N° 
Evento]],'Eventos de riesgos'!B:J,9,0)</f>
        <v>0</v>
      </c>
      <c r="W231" s="61">
        <f>VLOOKUP(Tabla15[[#This Row],[N° 
Evento]],'Eventos de riesgos'!B:K,10,0)</f>
        <v>0</v>
      </c>
      <c r="X231" s="59" t="str">
        <f>VLOOKUP(Tabla15[[#This Row],[N° 
Evento]],'Eventos de riesgos'!B:L,11,0)</f>
        <v>7 - Ejecución y Administración de Procesos</v>
      </c>
      <c r="Y231" s="59" t="str">
        <f>VLOOKUP(Tabla15[[#This Row],[N° 
Evento]],'Eventos de riesgos'!B:M,12,0)</f>
        <v>71 - Recepción, Ejecución y Mantenimiento de Operaciones</v>
      </c>
      <c r="Z231" s="59" t="str">
        <f>VLOOKUP(Tabla15[[#This Row],[N° 
Evento]],'Eventos de riesgos'!B:N,13,0)</f>
        <v>714 - Ejecución Errónea de Modelos o de Sistemas</v>
      </c>
      <c r="AA231" s="44" t="str">
        <f>+VLOOKUP(Tabla15[[#This Row],[N° 
Evento]],'Eventos de riesgos'!B:AE,23,0)</f>
        <v>Fallas en activación anticipada nueva App+[@[CATEGORÍA 4 (Interna)]]</v>
      </c>
      <c r="AB231" s="54" t="str">
        <f>VLOOKUP(Tabla15[[#This Row],[N° 
Evento]],'Eventos de riesgos'!B:O,14,0)</f>
        <v>Ninguna</v>
      </c>
      <c r="AC231" s="60">
        <f>VLOOKUP(Tabla15[[#This Row],[N° 
Evento]],'Eventos de riesgos'!B:P,15,0)</f>
        <v>45716.030555555553</v>
      </c>
      <c r="AD231" s="54" t="str">
        <f>VLOOKUP(Tabla15[[#This Row],[N° 
Evento]],'Eventos de riesgos'!B:Q,16,0)</f>
        <v>Ninguno</v>
      </c>
      <c r="AE231" s="54" t="str">
        <f>VLOOKUP(Tabla15[[#This Row],[N° 
Evento]],'Eventos de riesgos'!B:R,17,0)</f>
        <v>Aplicación móvil (App Febor)</v>
      </c>
      <c r="AF231" s="56" t="str">
        <f>VLOOKUP(Tabla15[[#This Row],[N° 
Evento]],'Eventos de riesgos'!B:V,21,0)</f>
        <v>Aprobado</v>
      </c>
      <c r="AG231" s="59" t="str">
        <f>VLOOKUP(Tabla15[[#This Row],[N° 
Evento]],'Eventos de riesgos'!B:W,22,0)</f>
        <v>26/02/2025 00:46:42: Creada
01/04/2025 14:08:08: Actualizado</v>
      </c>
    </row>
    <row r="232" spans="3:33" ht="59" customHeight="1" x14ac:dyDescent="0.55000000000000004">
      <c r="C232" s="54" t="str">
        <f>+Tabla15[[#This Row],[N° 
Evento]]&amp;"-"&amp;Tabla15[[#This Row],[N° Tarea]]</f>
        <v>75-1</v>
      </c>
      <c r="D232" s="54">
        <v>75</v>
      </c>
      <c r="E232" s="54">
        <v>1</v>
      </c>
      <c r="F232" s="55" t="s">
        <v>670</v>
      </c>
      <c r="G232" s="44" t="s">
        <v>1019</v>
      </c>
      <c r="H232" s="59" t="s">
        <v>744</v>
      </c>
      <c r="I232" s="56" t="s">
        <v>259</v>
      </c>
      <c r="J232" s="57">
        <v>45714</v>
      </c>
      <c r="K232" s="57">
        <v>45714</v>
      </c>
      <c r="L232" s="47" t="str">
        <f>IF(Tabla15[[#This Row],[Fecha de Finalización]]&gt;0,"Cerrada","En Proceso")</f>
        <v>Cerrada</v>
      </c>
      <c r="M232" s="58">
        <f t="shared" si="7"/>
        <v>0</v>
      </c>
      <c r="N232" s="59"/>
      <c r="O232" s="54">
        <f>VLOOKUP(Tabla15[[#This Row],[N° 
Evento]],'Eventos de riesgos'!B:C,2,0)</f>
        <v>2025</v>
      </c>
      <c r="P232" s="54" t="str">
        <f>VLOOKUP(Tabla15[[#This Row],[N° 
Evento]],'Eventos de riesgos'!B:D,3,0)</f>
        <v xml:space="preserve">Feb </v>
      </c>
      <c r="Q232" s="60">
        <f>VLOOKUP(Tabla15[[#This Row],[N° 
Evento]],'Eventos de riesgos'!B:E,4,0)</f>
        <v>45742.487500000003</v>
      </c>
      <c r="R232" s="60">
        <f>VLOOKUP(Tabla15[[#This Row],[N° 
Evento]],'Eventos de riesgos'!B:F,5,0)</f>
        <v>45742.488194444442</v>
      </c>
      <c r="S232" s="60">
        <f>VLOOKUP(Tabla15[[#This Row],[N° 
Evento]],'Eventos de riesgos'!B:G,6,0)</f>
        <v>45742.488194444442</v>
      </c>
      <c r="T232" s="63" t="str">
        <f>VLOOKUP(Tabla15[[#This Row],[N° 
Evento]],'Eventos de riesgos'!B:H,7,0)</f>
        <v>Caso
El 26 de febrero se registró un error en el proceso de pago de compra de cartera mediante PSE, que resultó en un pago errado a la tarjeta de crédito del asociado Yuber Cetina. El error fue humano y ocurrió al digitar el valor total a pagar de la tarjeta Visa del Banco de Occidente en la plataforma AvalPayCenter, donde el monto ingresado fue interpretado incorrectamente debido a la inclusión de puntos y decimales. En esta plataforma, el valor debe ser ingresado únicamente como un número entero; sin embargo, al registrar la cifra con puntos y decimales, el sistema incrementó automáticamente dos dígitos, generando un pago superior al esperado así: Se debía pagar $2.160.897,91 y quedó registrado $ 216.089.791.Ejemplo:Al digitar redondeando Al digitar añadiendo puntos y decimales
Causa
Error humano en la digitación del monto, ya que se ingresó en un formato incorrecto al permitido en la plataforma AvalPayCenter.
Impacto
Impacto financiero: Se generó un pago por un valor mucho mayor al debido, lo que pudo afectar la liquidez inmediata para generar otros pagos por parte de la Cooperativa. 
Impacto operativo: Trámites adicionales por reproceso y demoras en el reintegro del dinero.</v>
      </c>
      <c r="U232" s="61">
        <f>VLOOKUP(Tabla15[[#This Row],[N° 
Evento]],'Eventos de riesgos'!B:I,8,0)</f>
        <v>0</v>
      </c>
      <c r="V232" s="61">
        <f>VLOOKUP(Tabla15[[#This Row],[N° 
Evento]],'Eventos de riesgos'!B:J,9,0)</f>
        <v>0</v>
      </c>
      <c r="W232" s="61">
        <f>VLOOKUP(Tabla15[[#This Row],[N° 
Evento]],'Eventos de riesgos'!B:K,10,0)</f>
        <v>0</v>
      </c>
      <c r="X232" s="59" t="str">
        <f>VLOOKUP(Tabla15[[#This Row],[N° 
Evento]],'Eventos de riesgos'!B:L,11,0)</f>
        <v>7 - Ejecución y Administración de Procesos</v>
      </c>
      <c r="Y232" s="59" t="str">
        <f>VLOOKUP(Tabla15[[#This Row],[N° 
Evento]],'Eventos de riesgos'!B:M,12,0)</f>
        <v>71 - Recepción, Ejecución y Mantenimiento de Operaciones</v>
      </c>
      <c r="Z232" s="59" t="str">
        <f>VLOOKUP(Tabla15[[#This Row],[N° 
Evento]],'Eventos de riesgos'!B:N,13,0)</f>
        <v>712 - Errores en Digitación de Datos, Mantenimiento o Descarga</v>
      </c>
      <c r="AA232" s="44" t="str">
        <f>+VLOOKUP(Tabla15[[#This Row],[N° 
Evento]],'Eventos de riesgos'!B:AE,23,0)</f>
        <v>Error en pago de compra de cartera  de asociados mediante PSE</v>
      </c>
      <c r="AB232" s="54" t="str">
        <f>VLOOKUP(Tabla15[[#This Row],[N° 
Evento]],'Eventos de riesgos'!B:O,14,0)</f>
        <v>Ninguna</v>
      </c>
      <c r="AC232" s="60">
        <f>VLOOKUP(Tabla15[[#This Row],[N° 
Evento]],'Eventos de riesgos'!B:P,15,0)</f>
        <v>45716.486805555556</v>
      </c>
      <c r="AD232" s="54" t="str">
        <f>VLOOKUP(Tabla15[[#This Row],[N° 
Evento]],'Eventos de riesgos'!B:Q,16,0)</f>
        <v>Tarjeta crédito</v>
      </c>
      <c r="AE232" s="54" t="str">
        <f>VLOOKUP(Tabla15[[#This Row],[N° 
Evento]],'Eventos de riesgos'!B:R,17,0)</f>
        <v>Ninguno</v>
      </c>
      <c r="AF232" s="56" t="str">
        <f>VLOOKUP(Tabla15[[#This Row],[N° 
Evento]],'Eventos de riesgos'!B:V,21,0)</f>
        <v>Aprobado</v>
      </c>
      <c r="AG232" s="59" t="str">
        <f>VLOOKUP(Tabla15[[#This Row],[N° 
Evento]],'Eventos de riesgos'!B:W,22,0)</f>
        <v>04/03/2025 11:43:09: Creada
07/03/2025 17:12:06: Actualizado
01/04/2025 16:54:33: Actualización</v>
      </c>
    </row>
    <row r="233" spans="3:33" ht="59" customHeight="1" x14ac:dyDescent="0.55000000000000004">
      <c r="C233" s="54" t="str">
        <f>+Tabla15[[#This Row],[N° 
Evento]]&amp;"-"&amp;Tabla15[[#This Row],[N° Tarea]]</f>
        <v>75-2</v>
      </c>
      <c r="D233" s="54">
        <v>75</v>
      </c>
      <c r="E233" s="54">
        <v>2</v>
      </c>
      <c r="F233" s="55" t="s">
        <v>671</v>
      </c>
      <c r="G233" s="44" t="s">
        <v>1019</v>
      </c>
      <c r="H233" s="59" t="s">
        <v>261</v>
      </c>
      <c r="I233" s="56" t="s">
        <v>703</v>
      </c>
      <c r="J233" s="57">
        <v>45714</v>
      </c>
      <c r="K233" s="57">
        <v>45714</v>
      </c>
      <c r="L233" s="47" t="str">
        <f>IF(Tabla15[[#This Row],[Fecha de Finalización]]&gt;0,"Cerrada","En Proceso")</f>
        <v>Cerrada</v>
      </c>
      <c r="M233" s="58">
        <f t="shared" si="7"/>
        <v>0</v>
      </c>
      <c r="N233" s="59"/>
      <c r="O233" s="54">
        <f>VLOOKUP(Tabla15[[#This Row],[N° 
Evento]],'Eventos de riesgos'!B:C,2,0)</f>
        <v>2025</v>
      </c>
      <c r="P233" s="54" t="str">
        <f>VLOOKUP(Tabla15[[#This Row],[N° 
Evento]],'Eventos de riesgos'!B:D,3,0)</f>
        <v xml:space="preserve">Feb </v>
      </c>
      <c r="Q233" s="60">
        <f>VLOOKUP(Tabla15[[#This Row],[N° 
Evento]],'Eventos de riesgos'!B:E,4,0)</f>
        <v>45742.487500000003</v>
      </c>
      <c r="R233" s="60">
        <f>VLOOKUP(Tabla15[[#This Row],[N° 
Evento]],'Eventos de riesgos'!B:F,5,0)</f>
        <v>45742.488194444442</v>
      </c>
      <c r="S233" s="60">
        <f>VLOOKUP(Tabla15[[#This Row],[N° 
Evento]],'Eventos de riesgos'!B:G,6,0)</f>
        <v>45742.488194444442</v>
      </c>
      <c r="T233" s="63" t="str">
        <f>VLOOKUP(Tabla15[[#This Row],[N° 
Evento]],'Eventos de riesgos'!B:H,7,0)</f>
        <v>Caso
El 26 de febrero se registró un error en el proceso de pago de compra de cartera mediante PSE, que resultó en un pago errado a la tarjeta de crédito del asociado Yuber Cetina. El error fue humano y ocurrió al digitar el valor total a pagar de la tarjeta Visa del Banco de Occidente en la plataforma AvalPayCenter, donde el monto ingresado fue interpretado incorrectamente debido a la inclusión de puntos y decimales. En esta plataforma, el valor debe ser ingresado únicamente como un número entero; sin embargo, al registrar la cifra con puntos y decimales, el sistema incrementó automáticamente dos dígitos, generando un pago superior al esperado así: Se debía pagar $2.160.897,91 y quedó registrado $ 216.089.791.Ejemplo:Al digitar redondeando Al digitar añadiendo puntos y decimales
Causa
Error humano en la digitación del monto, ya que se ingresó en un formato incorrecto al permitido en la plataforma AvalPayCenter.
Impacto
Impacto financiero: Se generó un pago por un valor mucho mayor al debido, lo que pudo afectar la liquidez inmediata para generar otros pagos por parte de la Cooperativa. 
Impacto operativo: Trámites adicionales por reproceso y demoras en el reintegro del dinero.</v>
      </c>
      <c r="U233" s="61">
        <f>VLOOKUP(Tabla15[[#This Row],[N° 
Evento]],'Eventos de riesgos'!B:I,8,0)</f>
        <v>0</v>
      </c>
      <c r="V233" s="61">
        <f>VLOOKUP(Tabla15[[#This Row],[N° 
Evento]],'Eventos de riesgos'!B:J,9,0)</f>
        <v>0</v>
      </c>
      <c r="W233" s="61">
        <f>VLOOKUP(Tabla15[[#This Row],[N° 
Evento]],'Eventos de riesgos'!B:K,10,0)</f>
        <v>0</v>
      </c>
      <c r="X233" s="59" t="str">
        <f>VLOOKUP(Tabla15[[#This Row],[N° 
Evento]],'Eventos de riesgos'!B:L,11,0)</f>
        <v>7 - Ejecución y Administración de Procesos</v>
      </c>
      <c r="Y233" s="59" t="str">
        <f>VLOOKUP(Tabla15[[#This Row],[N° 
Evento]],'Eventos de riesgos'!B:M,12,0)</f>
        <v>71 - Recepción, Ejecución y Mantenimiento de Operaciones</v>
      </c>
      <c r="Z233" s="59" t="str">
        <f>VLOOKUP(Tabla15[[#This Row],[N° 
Evento]],'Eventos de riesgos'!B:N,13,0)</f>
        <v>712 - Errores en Digitación de Datos, Mantenimiento o Descarga</v>
      </c>
      <c r="AA233" s="44" t="str">
        <f>+VLOOKUP(Tabla15[[#This Row],[N° 
Evento]],'Eventos de riesgos'!B:AE,23,0)</f>
        <v>Error en pago de compra de cartera  de asociados mediante PSE</v>
      </c>
      <c r="AB233" s="54" t="str">
        <f>VLOOKUP(Tabla15[[#This Row],[N° 
Evento]],'Eventos de riesgos'!B:O,14,0)</f>
        <v>Ninguna</v>
      </c>
      <c r="AC233" s="60">
        <f>VLOOKUP(Tabla15[[#This Row],[N° 
Evento]],'Eventos de riesgos'!B:P,15,0)</f>
        <v>45716.486805555556</v>
      </c>
      <c r="AD233" s="54" t="str">
        <f>VLOOKUP(Tabla15[[#This Row],[N° 
Evento]],'Eventos de riesgos'!B:Q,16,0)</f>
        <v>Tarjeta crédito</v>
      </c>
      <c r="AE233" s="54" t="str">
        <f>VLOOKUP(Tabla15[[#This Row],[N° 
Evento]],'Eventos de riesgos'!B:R,17,0)</f>
        <v>Ninguno</v>
      </c>
      <c r="AF233" s="56" t="str">
        <f>VLOOKUP(Tabla15[[#This Row],[N° 
Evento]],'Eventos de riesgos'!B:V,21,0)</f>
        <v>Aprobado</v>
      </c>
      <c r="AG233" s="59" t="str">
        <f>VLOOKUP(Tabla15[[#This Row],[N° 
Evento]],'Eventos de riesgos'!B:W,22,0)</f>
        <v>04/03/2025 11:43:09: Creada
07/03/2025 17:12:06: Actualizado
01/04/2025 16:54:33: Actualización</v>
      </c>
    </row>
    <row r="234" spans="3:33" ht="59" customHeight="1" x14ac:dyDescent="0.55000000000000004">
      <c r="C234" s="54" t="str">
        <f>+Tabla15[[#This Row],[N° 
Evento]]&amp;"-"&amp;Tabla15[[#This Row],[N° Tarea]]</f>
        <v>75-3</v>
      </c>
      <c r="D234" s="54">
        <v>75</v>
      </c>
      <c r="E234" s="54">
        <v>3</v>
      </c>
      <c r="F234" s="55" t="s">
        <v>672</v>
      </c>
      <c r="G234" s="44" t="s">
        <v>1019</v>
      </c>
      <c r="H234" s="59" t="s">
        <v>675</v>
      </c>
      <c r="I234" s="59" t="s">
        <v>898</v>
      </c>
      <c r="J234" s="57">
        <v>45714</v>
      </c>
      <c r="K234" s="57">
        <v>45715</v>
      </c>
      <c r="L234" s="47" t="str">
        <f>IF(Tabla15[[#This Row],[Fecha de Finalización]]&gt;0,"Cerrada","En Proceso")</f>
        <v>Cerrada</v>
      </c>
      <c r="M234" s="58">
        <f t="shared" si="7"/>
        <v>1</v>
      </c>
      <c r="N234" s="59"/>
      <c r="O234" s="54">
        <f>VLOOKUP(Tabla15[[#This Row],[N° 
Evento]],'Eventos de riesgos'!B:C,2,0)</f>
        <v>2025</v>
      </c>
      <c r="P234" s="54" t="str">
        <f>VLOOKUP(Tabla15[[#This Row],[N° 
Evento]],'Eventos de riesgos'!B:D,3,0)</f>
        <v xml:space="preserve">Feb </v>
      </c>
      <c r="Q234" s="60">
        <f>VLOOKUP(Tabla15[[#This Row],[N° 
Evento]],'Eventos de riesgos'!B:E,4,0)</f>
        <v>45742.487500000003</v>
      </c>
      <c r="R234" s="60">
        <f>VLOOKUP(Tabla15[[#This Row],[N° 
Evento]],'Eventos de riesgos'!B:F,5,0)</f>
        <v>45742.488194444442</v>
      </c>
      <c r="S234" s="60">
        <f>VLOOKUP(Tabla15[[#This Row],[N° 
Evento]],'Eventos de riesgos'!B:G,6,0)</f>
        <v>45742.488194444442</v>
      </c>
      <c r="T234" s="63" t="str">
        <f>VLOOKUP(Tabla15[[#This Row],[N° 
Evento]],'Eventos de riesgos'!B:H,7,0)</f>
        <v>Caso
El 26 de febrero se registró un error en el proceso de pago de compra de cartera mediante PSE, que resultó en un pago errado a la tarjeta de crédito del asociado Yuber Cetina. El error fue humano y ocurrió al digitar el valor total a pagar de la tarjeta Visa del Banco de Occidente en la plataforma AvalPayCenter, donde el monto ingresado fue interpretado incorrectamente debido a la inclusión de puntos y decimales. En esta plataforma, el valor debe ser ingresado únicamente como un número entero; sin embargo, al registrar la cifra con puntos y decimales, el sistema incrementó automáticamente dos dígitos, generando un pago superior al esperado así: Se debía pagar $2.160.897,91 y quedó registrado $ 216.089.791.Ejemplo:Al digitar redondeando Al digitar añadiendo puntos y decimales
Causa
Error humano en la digitación del monto, ya que se ingresó en un formato incorrecto al permitido en la plataforma AvalPayCenter.
Impacto
Impacto financiero: Se generó un pago por un valor mucho mayor al debido, lo que pudo afectar la liquidez inmediata para generar otros pagos por parte de la Cooperativa. 
Impacto operativo: Trámites adicionales por reproceso y demoras en el reintegro del dinero.</v>
      </c>
      <c r="U234" s="61">
        <f>VLOOKUP(Tabla15[[#This Row],[N° 
Evento]],'Eventos de riesgos'!B:I,8,0)</f>
        <v>0</v>
      </c>
      <c r="V234" s="61">
        <f>VLOOKUP(Tabla15[[#This Row],[N° 
Evento]],'Eventos de riesgos'!B:J,9,0)</f>
        <v>0</v>
      </c>
      <c r="W234" s="61">
        <f>VLOOKUP(Tabla15[[#This Row],[N° 
Evento]],'Eventos de riesgos'!B:K,10,0)</f>
        <v>0</v>
      </c>
      <c r="X234" s="59" t="str">
        <f>VLOOKUP(Tabla15[[#This Row],[N° 
Evento]],'Eventos de riesgos'!B:L,11,0)</f>
        <v>7 - Ejecución y Administración de Procesos</v>
      </c>
      <c r="Y234" s="59" t="str">
        <f>VLOOKUP(Tabla15[[#This Row],[N° 
Evento]],'Eventos de riesgos'!B:M,12,0)</f>
        <v>71 - Recepción, Ejecución y Mantenimiento de Operaciones</v>
      </c>
      <c r="Z234" s="59" t="str">
        <f>VLOOKUP(Tabla15[[#This Row],[N° 
Evento]],'Eventos de riesgos'!B:N,13,0)</f>
        <v>712 - Errores en Digitación de Datos, Mantenimiento o Descarga</v>
      </c>
      <c r="AA234" s="44" t="str">
        <f>+VLOOKUP(Tabla15[[#This Row],[N° 
Evento]],'Eventos de riesgos'!B:AE,23,0)</f>
        <v>Error en pago de compra de cartera  de asociados mediante PSE</v>
      </c>
      <c r="AB234" s="54" t="str">
        <f>VLOOKUP(Tabla15[[#This Row],[N° 
Evento]],'Eventos de riesgos'!B:O,14,0)</f>
        <v>Ninguna</v>
      </c>
      <c r="AC234" s="60">
        <f>VLOOKUP(Tabla15[[#This Row],[N° 
Evento]],'Eventos de riesgos'!B:P,15,0)</f>
        <v>45716.486805555556</v>
      </c>
      <c r="AD234" s="54" t="str">
        <f>VLOOKUP(Tabla15[[#This Row],[N° 
Evento]],'Eventos de riesgos'!B:Q,16,0)</f>
        <v>Tarjeta crédito</v>
      </c>
      <c r="AE234" s="54" t="str">
        <f>VLOOKUP(Tabla15[[#This Row],[N° 
Evento]],'Eventos de riesgos'!B:R,17,0)</f>
        <v>Ninguno</v>
      </c>
      <c r="AF234" s="56" t="str">
        <f>VLOOKUP(Tabla15[[#This Row],[N° 
Evento]],'Eventos de riesgos'!B:V,21,0)</f>
        <v>Aprobado</v>
      </c>
      <c r="AG234" s="59" t="str">
        <f>VLOOKUP(Tabla15[[#This Row],[N° 
Evento]],'Eventos de riesgos'!B:W,22,0)</f>
        <v>04/03/2025 11:43:09: Creada
07/03/2025 17:12:06: Actualizado
01/04/2025 16:54:33: Actualización</v>
      </c>
    </row>
    <row r="235" spans="3:33" ht="59" customHeight="1" x14ac:dyDescent="0.55000000000000004">
      <c r="C235" s="54" t="str">
        <f>+Tabla15[[#This Row],[N° 
Evento]]&amp;"-"&amp;Tabla15[[#This Row],[N° Tarea]]</f>
        <v>75-4</v>
      </c>
      <c r="D235" s="54">
        <v>75</v>
      </c>
      <c r="E235" s="54">
        <v>4</v>
      </c>
      <c r="F235" s="55" t="s">
        <v>673</v>
      </c>
      <c r="G235" s="44" t="s">
        <v>1020</v>
      </c>
      <c r="H235" s="59" t="s">
        <v>745</v>
      </c>
      <c r="I235" s="59" t="s">
        <v>704</v>
      </c>
      <c r="J235" s="57">
        <v>45714</v>
      </c>
      <c r="K235" s="57">
        <v>45730</v>
      </c>
      <c r="L235" s="47" t="str">
        <f>IF(Tabla15[[#This Row],[Fecha de Finalización]]&gt;0,"Cerrada","En Proceso")</f>
        <v>Cerrada</v>
      </c>
      <c r="M235" s="58">
        <f>+K235-J235</f>
        <v>16</v>
      </c>
      <c r="N235" s="59" t="s">
        <v>899</v>
      </c>
      <c r="O235" s="54">
        <f>VLOOKUP(Tabla15[[#This Row],[N° 
Evento]],'Eventos de riesgos'!B:C,2,0)</f>
        <v>2025</v>
      </c>
      <c r="P235" s="54" t="str">
        <f>VLOOKUP(Tabla15[[#This Row],[N° 
Evento]],'Eventos de riesgos'!B:D,3,0)</f>
        <v xml:space="preserve">Feb </v>
      </c>
      <c r="Q235" s="60">
        <f>VLOOKUP(Tabla15[[#This Row],[N° 
Evento]],'Eventos de riesgos'!B:E,4,0)</f>
        <v>45742.487500000003</v>
      </c>
      <c r="R235" s="60">
        <f>VLOOKUP(Tabla15[[#This Row],[N° 
Evento]],'Eventos de riesgos'!B:F,5,0)</f>
        <v>45742.488194444442</v>
      </c>
      <c r="S235" s="60">
        <f>VLOOKUP(Tabla15[[#This Row],[N° 
Evento]],'Eventos de riesgos'!B:G,6,0)</f>
        <v>45742.488194444442</v>
      </c>
      <c r="T235" s="63" t="str">
        <f>VLOOKUP(Tabla15[[#This Row],[N° 
Evento]],'Eventos de riesgos'!B:H,7,0)</f>
        <v>Caso
El 26 de febrero se registró un error en el proceso de pago de compra de cartera mediante PSE, que resultó en un pago errado a la tarjeta de crédito del asociado Yuber Cetina. El error fue humano y ocurrió al digitar el valor total a pagar de la tarjeta Visa del Banco de Occidente en la plataforma AvalPayCenter, donde el monto ingresado fue interpretado incorrectamente debido a la inclusión de puntos y decimales. En esta plataforma, el valor debe ser ingresado únicamente como un número entero; sin embargo, al registrar la cifra con puntos y decimales, el sistema incrementó automáticamente dos dígitos, generando un pago superior al esperado así: Se debía pagar $2.160.897,91 y quedó registrado $ 216.089.791.Ejemplo:Al digitar redondeando Al digitar añadiendo puntos y decimales
Causa
Error humano en la digitación del monto, ya que se ingresó en un formato incorrecto al permitido en la plataforma AvalPayCenter.
Impacto
Impacto financiero: Se generó un pago por un valor mucho mayor al debido, lo que pudo afectar la liquidez inmediata para generar otros pagos por parte de la Cooperativa. 
Impacto operativo: Trámites adicionales por reproceso y demoras en el reintegro del dinero.</v>
      </c>
      <c r="U235" s="61">
        <f>VLOOKUP(Tabla15[[#This Row],[N° 
Evento]],'Eventos de riesgos'!B:I,8,0)</f>
        <v>0</v>
      </c>
      <c r="V235" s="61">
        <f>VLOOKUP(Tabla15[[#This Row],[N° 
Evento]],'Eventos de riesgos'!B:J,9,0)</f>
        <v>0</v>
      </c>
      <c r="W235" s="61">
        <f>VLOOKUP(Tabla15[[#This Row],[N° 
Evento]],'Eventos de riesgos'!B:K,10,0)</f>
        <v>0</v>
      </c>
      <c r="X235" s="59" t="str">
        <f>VLOOKUP(Tabla15[[#This Row],[N° 
Evento]],'Eventos de riesgos'!B:L,11,0)</f>
        <v>7 - Ejecución y Administración de Procesos</v>
      </c>
      <c r="Y235" s="59" t="str">
        <f>VLOOKUP(Tabla15[[#This Row],[N° 
Evento]],'Eventos de riesgos'!B:M,12,0)</f>
        <v>71 - Recepción, Ejecución y Mantenimiento de Operaciones</v>
      </c>
      <c r="Z235" s="59" t="str">
        <f>VLOOKUP(Tabla15[[#This Row],[N° 
Evento]],'Eventos de riesgos'!B:N,13,0)</f>
        <v>712 - Errores en Digitación de Datos, Mantenimiento o Descarga</v>
      </c>
      <c r="AA235" s="44" t="str">
        <f>+VLOOKUP(Tabla15[[#This Row],[N° 
Evento]],'Eventos de riesgos'!B:AE,23,0)</f>
        <v>Error en pago de compra de cartera  de asociados mediante PSE</v>
      </c>
      <c r="AB235" s="54" t="str">
        <f>VLOOKUP(Tabla15[[#This Row],[N° 
Evento]],'Eventos de riesgos'!B:O,14,0)</f>
        <v>Ninguna</v>
      </c>
      <c r="AC235" s="60">
        <f>VLOOKUP(Tabla15[[#This Row],[N° 
Evento]],'Eventos de riesgos'!B:P,15,0)</f>
        <v>45716.486805555556</v>
      </c>
      <c r="AD235" s="54" t="str">
        <f>VLOOKUP(Tabla15[[#This Row],[N° 
Evento]],'Eventos de riesgos'!B:Q,16,0)</f>
        <v>Tarjeta crédito</v>
      </c>
      <c r="AE235" s="54" t="str">
        <f>VLOOKUP(Tabla15[[#This Row],[N° 
Evento]],'Eventos de riesgos'!B:R,17,0)</f>
        <v>Ninguno</v>
      </c>
      <c r="AF235" s="56" t="str">
        <f>VLOOKUP(Tabla15[[#This Row],[N° 
Evento]],'Eventos de riesgos'!B:V,21,0)</f>
        <v>Aprobado</v>
      </c>
      <c r="AG235" s="59" t="str">
        <f>VLOOKUP(Tabla15[[#This Row],[N° 
Evento]],'Eventos de riesgos'!B:W,22,0)</f>
        <v>04/03/2025 11:43:09: Creada
07/03/2025 17:12:06: Actualizado
01/04/2025 16:54:33: Actualización</v>
      </c>
    </row>
    <row r="236" spans="3:33" ht="59" customHeight="1" thickBot="1" x14ac:dyDescent="0.6">
      <c r="C236" s="54" t="str">
        <f>+Tabla15[[#This Row],[N° 
Evento]]&amp;"-"&amp;Tabla15[[#This Row],[N° Tarea]]</f>
        <v>75-5</v>
      </c>
      <c r="D236" s="54">
        <v>75</v>
      </c>
      <c r="E236" s="54">
        <v>5</v>
      </c>
      <c r="F236" s="55" t="s">
        <v>674</v>
      </c>
      <c r="G236" s="44" t="s">
        <v>1020</v>
      </c>
      <c r="H236" s="59" t="s">
        <v>261</v>
      </c>
      <c r="I236" s="56" t="s">
        <v>703</v>
      </c>
      <c r="J236" s="57">
        <v>45714</v>
      </c>
      <c r="K236" s="57">
        <v>45714</v>
      </c>
      <c r="L236" s="47" t="str">
        <f>IF(Tabla15[[#This Row],[Fecha de Finalización]]&gt;0,"Cerrada","En Proceso")</f>
        <v>Cerrada</v>
      </c>
      <c r="M236" s="58">
        <f>+K236-J236</f>
        <v>0</v>
      </c>
      <c r="N236" s="59" t="s">
        <v>676</v>
      </c>
      <c r="O236" s="54">
        <f>VLOOKUP(Tabla15[[#This Row],[N° 
Evento]],'Eventos de riesgos'!B:C,2,0)</f>
        <v>2025</v>
      </c>
      <c r="P236" s="54" t="str">
        <f>VLOOKUP(Tabla15[[#This Row],[N° 
Evento]],'Eventos de riesgos'!B:D,3,0)</f>
        <v xml:space="preserve">Feb </v>
      </c>
      <c r="Q236" s="60">
        <f>VLOOKUP(Tabla15[[#This Row],[N° 
Evento]],'Eventos de riesgos'!B:E,4,0)</f>
        <v>45742.487500000003</v>
      </c>
      <c r="R236" s="60">
        <f>VLOOKUP(Tabla15[[#This Row],[N° 
Evento]],'Eventos de riesgos'!B:F,5,0)</f>
        <v>45742.488194444442</v>
      </c>
      <c r="S236" s="60">
        <f>VLOOKUP(Tabla15[[#This Row],[N° 
Evento]],'Eventos de riesgos'!B:G,6,0)</f>
        <v>45742.488194444442</v>
      </c>
      <c r="T236" s="63" t="str">
        <f>VLOOKUP(Tabla15[[#This Row],[N° 
Evento]],'Eventos de riesgos'!B:H,7,0)</f>
        <v>Caso
El 26 de febrero se registró un error en el proceso de pago de compra de cartera mediante PSE, que resultó en un pago errado a la tarjeta de crédito del asociado Yuber Cetina. El error fue humano y ocurrió al digitar el valor total a pagar de la tarjeta Visa del Banco de Occidente en la plataforma AvalPayCenter, donde el monto ingresado fue interpretado incorrectamente debido a la inclusión de puntos y decimales. En esta plataforma, el valor debe ser ingresado únicamente como un número entero; sin embargo, al registrar la cifra con puntos y decimales, el sistema incrementó automáticamente dos dígitos, generando un pago superior al esperado así: Se debía pagar $2.160.897,91 y quedó registrado $ 216.089.791.Ejemplo:Al digitar redondeando Al digitar añadiendo puntos y decimales
Causa
Error humano en la digitación del monto, ya que se ingresó en un formato incorrecto al permitido en la plataforma AvalPayCenter.
Impacto
Impacto financiero: Se generó un pago por un valor mucho mayor al debido, lo que pudo afectar la liquidez inmediata para generar otros pagos por parte de la Cooperativa. 
Impacto operativo: Trámites adicionales por reproceso y demoras en el reintegro del dinero.</v>
      </c>
      <c r="U236" s="61">
        <f>VLOOKUP(Tabla15[[#This Row],[N° 
Evento]],'Eventos de riesgos'!B:I,8,0)</f>
        <v>0</v>
      </c>
      <c r="V236" s="61">
        <f>VLOOKUP(Tabla15[[#This Row],[N° 
Evento]],'Eventos de riesgos'!B:J,9,0)</f>
        <v>0</v>
      </c>
      <c r="W236" s="61">
        <f>VLOOKUP(Tabla15[[#This Row],[N° 
Evento]],'Eventos de riesgos'!B:K,10,0)</f>
        <v>0</v>
      </c>
      <c r="X236" s="59" t="str">
        <f>VLOOKUP(Tabla15[[#This Row],[N° 
Evento]],'Eventos de riesgos'!B:L,11,0)</f>
        <v>7 - Ejecución y Administración de Procesos</v>
      </c>
      <c r="Y236" s="59" t="str">
        <f>VLOOKUP(Tabla15[[#This Row],[N° 
Evento]],'Eventos de riesgos'!B:M,12,0)</f>
        <v>71 - Recepción, Ejecución y Mantenimiento de Operaciones</v>
      </c>
      <c r="Z236" s="59" t="str">
        <f>VLOOKUP(Tabla15[[#This Row],[N° 
Evento]],'Eventos de riesgos'!B:N,13,0)</f>
        <v>712 - Errores en Digitación de Datos, Mantenimiento o Descarga</v>
      </c>
      <c r="AA236" s="44" t="str">
        <f>+VLOOKUP(Tabla15[[#This Row],[N° 
Evento]],'Eventos de riesgos'!B:AE,23,0)</f>
        <v>Error en pago de compra de cartera  de asociados mediante PSE</v>
      </c>
      <c r="AB236" s="54" t="str">
        <f>VLOOKUP(Tabla15[[#This Row],[N° 
Evento]],'Eventos de riesgos'!B:O,14,0)</f>
        <v>Ninguna</v>
      </c>
      <c r="AC236" s="60">
        <f>VLOOKUP(Tabla15[[#This Row],[N° 
Evento]],'Eventos de riesgos'!B:P,15,0)</f>
        <v>45716.486805555556</v>
      </c>
      <c r="AD236" s="54" t="str">
        <f>VLOOKUP(Tabla15[[#This Row],[N° 
Evento]],'Eventos de riesgos'!B:Q,16,0)</f>
        <v>Tarjeta crédito</v>
      </c>
      <c r="AE236" s="54" t="str">
        <f>VLOOKUP(Tabla15[[#This Row],[N° 
Evento]],'Eventos de riesgos'!B:R,17,0)</f>
        <v>Ninguno</v>
      </c>
      <c r="AF236" s="56" t="str">
        <f>VLOOKUP(Tabla15[[#This Row],[N° 
Evento]],'Eventos de riesgos'!B:V,21,0)</f>
        <v>Aprobado</v>
      </c>
      <c r="AG236" s="59" t="str">
        <f>VLOOKUP(Tabla15[[#This Row],[N° 
Evento]],'Eventos de riesgos'!B:W,22,0)</f>
        <v>04/03/2025 11:43:09: Creada
07/03/2025 17:12:06: Actualizado
01/04/2025 16:54:33: Actualización</v>
      </c>
    </row>
    <row r="237" spans="3:33" ht="59" customHeight="1" thickBot="1" x14ac:dyDescent="0.6">
      <c r="C237" s="54" t="str">
        <f>+Tabla15[[#This Row],[N° 
Evento]]&amp;"-"&amp;Tabla15[[#This Row],[N° Tarea]]</f>
        <v>76-1</v>
      </c>
      <c r="D237" s="54">
        <v>76</v>
      </c>
      <c r="E237" s="54">
        <v>1</v>
      </c>
      <c r="F237" s="69" t="s">
        <v>681</v>
      </c>
      <c r="G237" s="44" t="s">
        <v>1019</v>
      </c>
      <c r="H237" s="59" t="s">
        <v>641</v>
      </c>
      <c r="I237" s="56"/>
      <c r="J237" s="57">
        <v>45741</v>
      </c>
      <c r="K237" s="57">
        <v>45742</v>
      </c>
      <c r="L237" s="47" t="str">
        <f>IF(Tabla15[[#This Row],[Fecha de Finalización]]&gt;0,"Cerrada","En Proceso")</f>
        <v>Cerrada</v>
      </c>
      <c r="M237" s="58">
        <f t="shared" si="7"/>
        <v>1</v>
      </c>
      <c r="N237" s="59"/>
      <c r="O237" s="54">
        <f>VLOOKUP(Tabla15[[#This Row],[N° 
Evento]],'Eventos de riesgos'!B:C,2,0)</f>
        <v>2025</v>
      </c>
      <c r="P237" s="54" t="str">
        <f>VLOOKUP(Tabla15[[#This Row],[N° 
Evento]],'Eventos de riesgos'!B:D,3,0)</f>
        <v>Mar</v>
      </c>
      <c r="Q237" s="60">
        <f>VLOOKUP(Tabla15[[#This Row],[N° 
Evento]],'Eventos de riesgos'!B:E,4,0)</f>
        <v>45741.913888888892</v>
      </c>
      <c r="R237" s="60">
        <f>VLOOKUP(Tabla15[[#This Row],[N° 
Evento]],'Eventos de riesgos'!B:F,5,0)</f>
        <v>45741.914583333331</v>
      </c>
      <c r="S237" s="60">
        <f>VLOOKUP(Tabla15[[#This Row],[N° 
Evento]],'Eventos de riesgos'!B:G,6,0)</f>
        <v>45742.914583333331</v>
      </c>
      <c r="T237" s="63" t="str">
        <f>VLOOKUP(Tabla15[[#This Row],[N° 
Evento]],'Eventos de riesgos'!B:H,7,0)</f>
        <v xml:space="preserve">Caso: 
Error en mensajes de texto relacionados con la aplicación de nómina y valores no descontadosDesde el área de Operaciones se realizó el envío masivo de mensajes de devolución con errores en los valores reportados a los asociados. En total, se dispersaron 351 mensajes con valores de devolución erróneos y 1.932 mensajes adicionales con alerta de valor devuelto sin que correspondiera devolución alguna. Esta situación generó confusión entre los asociados, incluyendo miembros del Consejo de Administración, afectando la confianza en los canales de información institucional.El origen de la falla se identificó en la manipulación de archivos Excel con vínculos y fórmulas activas. El archivo fue generado inicialmente por la jefe de operaciones y enviado al analista del área, quien realizó modificaciones directamente sobre libros con vínculos activos, lo cual alteró los valores contenidos y ocasionó los errores de dispersión.
Se actualizó del presente origen:https://feborentidad-my.sharepoint.com/personal/operaciones_febor_coop/Documents/Documentos/Informaciòn D/Operaciones/Nominas/2025/Marzo/[Descuento Febor 2025-03-25-15-29-29.xlsx
Causas
Las causas detectadas son:· Manipulación inadecuada de archivos Excel con vínculos y fórmulas activas.· Ausencia de control de versiones o envío de archivos en formatos seguros (valores fijos o solo texto).· Ausencia de protocolos formales de revisión y autocontrol previo a la dispersión masiva de información, incluyendo validaciones como revisión de valores, verificación de destinatarios y aplicación de muestras de control. · No intervención previa de un área de control o verificación en procesos de comunicación sensible.
Impactos
Reputacional: Pérdida de confianza institucional entre los asociados y miembros del Consejo de Administración, al recibir información errónea sobre sus productos financieros.
Operativo: Necesidad de reprocesar información, diseñar mensajes correctivos y atender múltiples consultas y aclaraciones, generando sobrecarga operativa y desgaste institucional. 
Control Interno: La omisión de mecanismos de revisión y validación previa antes de la dispersión dejó expuesta a la entidad a errores críticos que pudieron escalar a situaciones de mayor gravedad.
</v>
      </c>
      <c r="U237" s="61">
        <f>VLOOKUP(Tabla15[[#This Row],[N° 
Evento]],'Eventos de riesgos'!B:I,8,0)</f>
        <v>0</v>
      </c>
      <c r="V237" s="61">
        <f>VLOOKUP(Tabla15[[#This Row],[N° 
Evento]],'Eventos de riesgos'!B:J,9,0)</f>
        <v>0</v>
      </c>
      <c r="W237" s="61">
        <f>VLOOKUP(Tabla15[[#This Row],[N° 
Evento]],'Eventos de riesgos'!B:K,10,0)</f>
        <v>0</v>
      </c>
      <c r="X237" s="59" t="str">
        <f>VLOOKUP(Tabla15[[#This Row],[N° 
Evento]],'Eventos de riesgos'!B:L,11,0)</f>
        <v>4 - Asociados o Clientes</v>
      </c>
      <c r="Y237" s="59" t="str">
        <f>VLOOKUP(Tabla15[[#This Row],[N° 
Evento]],'Eventos de riesgos'!B:M,12,0)</f>
        <v>41 - Adecuación, Divulgación de Información y Confianza</v>
      </c>
      <c r="Z237" s="59" t="str">
        <f>VLOOKUP(Tabla15[[#This Row],[N° 
Evento]],'Eventos de riesgos'!B:N,13,0)</f>
        <v>412 - Aspectos de Adecuación, Divulgación de la Información</v>
      </c>
      <c r="AA237" s="44" t="str">
        <f>+VLOOKUP(Tabla15[[#This Row],[N° 
Evento]],'Eventos de riesgos'!B:AE,23,0)</f>
        <v>Error mensajes masivos</v>
      </c>
      <c r="AB237" s="54" t="str">
        <f>VLOOKUP(Tabla15[[#This Row],[N° 
Evento]],'Eventos de riesgos'!B:O,14,0)</f>
        <v>Ninguna</v>
      </c>
      <c r="AC237" s="60">
        <f>VLOOKUP(Tabla15[[#This Row],[N° 
Evento]],'Eventos de riesgos'!B:P,15,0)</f>
        <v>45747.912499999999</v>
      </c>
      <c r="AD237" s="54" t="str">
        <f>VLOOKUP(Tabla15[[#This Row],[N° 
Evento]],'Eventos de riesgos'!B:Q,16,0)</f>
        <v>Varios tipos de crédito</v>
      </c>
      <c r="AE237" s="54" t="str">
        <f>VLOOKUP(Tabla15[[#This Row],[N° 
Evento]],'Eventos de riesgos'!B:R,17,0)</f>
        <v>Mensajería de texto (SMS)</v>
      </c>
      <c r="AF237" s="56" t="str">
        <f>VLOOKUP(Tabla15[[#This Row],[N° 
Evento]],'Eventos de riesgos'!B:V,21,0)</f>
        <v>Aprobado</v>
      </c>
      <c r="AG237" s="59" t="str">
        <f>VLOOKUP(Tabla15[[#This Row],[N° 
Evento]],'Eventos de riesgos'!B:W,22,0)</f>
        <v>01/04/2025 21:57:16: Creado
06/05/2025 16:34:22: Actualizada</v>
      </c>
    </row>
    <row r="238" spans="3:33" ht="59" customHeight="1" thickBot="1" x14ac:dyDescent="0.6">
      <c r="C238" s="54" t="str">
        <f>+Tabla15[[#This Row],[N° 
Evento]]&amp;"-"&amp;Tabla15[[#This Row],[N° Tarea]]</f>
        <v>76-2</v>
      </c>
      <c r="D238" s="54">
        <v>76</v>
      </c>
      <c r="E238" s="54">
        <v>2</v>
      </c>
      <c r="F238" s="70" t="s">
        <v>682</v>
      </c>
      <c r="G238" s="44" t="s">
        <v>1020</v>
      </c>
      <c r="H238" s="59" t="s">
        <v>642</v>
      </c>
      <c r="I238" s="56" t="s">
        <v>425</v>
      </c>
      <c r="J238" s="57">
        <v>45741</v>
      </c>
      <c r="K238" s="57">
        <v>45742</v>
      </c>
      <c r="L238" s="47" t="str">
        <f>IF(Tabla15[[#This Row],[Fecha de Finalización]]&gt;0,"Cerrada","En Proceso")</f>
        <v>Cerrada</v>
      </c>
      <c r="M238" s="58">
        <f t="shared" si="7"/>
        <v>1</v>
      </c>
      <c r="N238" s="59" t="s">
        <v>684</v>
      </c>
      <c r="O238" s="54">
        <f>VLOOKUP(Tabla15[[#This Row],[N° 
Evento]],'Eventos de riesgos'!B:C,2,0)</f>
        <v>2025</v>
      </c>
      <c r="P238" s="54" t="str">
        <f>VLOOKUP(Tabla15[[#This Row],[N° 
Evento]],'Eventos de riesgos'!B:D,3,0)</f>
        <v>Mar</v>
      </c>
      <c r="Q238" s="60">
        <f>VLOOKUP(Tabla15[[#This Row],[N° 
Evento]],'Eventos de riesgos'!B:E,4,0)</f>
        <v>45741.913888888892</v>
      </c>
      <c r="R238" s="60">
        <f>VLOOKUP(Tabla15[[#This Row],[N° 
Evento]],'Eventos de riesgos'!B:F,5,0)</f>
        <v>45741.914583333331</v>
      </c>
      <c r="S238" s="60">
        <f>VLOOKUP(Tabla15[[#This Row],[N° 
Evento]],'Eventos de riesgos'!B:G,6,0)</f>
        <v>45742.914583333331</v>
      </c>
      <c r="T238" s="63" t="str">
        <f>VLOOKUP(Tabla15[[#This Row],[N° 
Evento]],'Eventos de riesgos'!B:H,7,0)</f>
        <v xml:space="preserve">Caso: 
Error en mensajes de texto relacionados con la aplicación de nómina y valores no descontadosDesde el área de Operaciones se realizó el envío masivo de mensajes de devolución con errores en los valores reportados a los asociados. En total, se dispersaron 351 mensajes con valores de devolución erróneos y 1.932 mensajes adicionales con alerta de valor devuelto sin que correspondiera devolución alguna. Esta situación generó confusión entre los asociados, incluyendo miembros del Consejo de Administración, afectando la confianza en los canales de información institucional.El origen de la falla se identificó en la manipulación de archivos Excel con vínculos y fórmulas activas. El archivo fue generado inicialmente por la jefe de operaciones y enviado al analista del área, quien realizó modificaciones directamente sobre libros con vínculos activos, lo cual alteró los valores contenidos y ocasionó los errores de dispersión.
Se actualizó del presente origen:https://feborentidad-my.sharepoint.com/personal/operaciones_febor_coop/Documents/Documentos/Informaciòn D/Operaciones/Nominas/2025/Marzo/[Descuento Febor 2025-03-25-15-29-29.xlsx
Causas
Las causas detectadas son:· Manipulación inadecuada de archivos Excel con vínculos y fórmulas activas.· Ausencia de control de versiones o envío de archivos en formatos seguros (valores fijos o solo texto).· Ausencia de protocolos formales de revisión y autocontrol previo a la dispersión masiva de información, incluyendo validaciones como revisión de valores, verificación de destinatarios y aplicación de muestras de control. · No intervención previa de un área de control o verificación en procesos de comunicación sensible.
Impactos
Reputacional: Pérdida de confianza institucional entre los asociados y miembros del Consejo de Administración, al recibir información errónea sobre sus productos financieros.
Operativo: Necesidad de reprocesar información, diseñar mensajes correctivos y atender múltiples consultas y aclaraciones, generando sobrecarga operativa y desgaste institucional. 
Control Interno: La omisión de mecanismos de revisión y validación previa antes de la dispersión dejó expuesta a la entidad a errores críticos que pudieron escalar a situaciones de mayor gravedad.
</v>
      </c>
      <c r="U238" s="61">
        <f>VLOOKUP(Tabla15[[#This Row],[N° 
Evento]],'Eventos de riesgos'!B:I,8,0)</f>
        <v>0</v>
      </c>
      <c r="V238" s="61">
        <f>VLOOKUP(Tabla15[[#This Row],[N° 
Evento]],'Eventos de riesgos'!B:J,9,0)</f>
        <v>0</v>
      </c>
      <c r="W238" s="61">
        <f>VLOOKUP(Tabla15[[#This Row],[N° 
Evento]],'Eventos de riesgos'!B:K,10,0)</f>
        <v>0</v>
      </c>
      <c r="X238" s="59" t="str">
        <f>VLOOKUP(Tabla15[[#This Row],[N° 
Evento]],'Eventos de riesgos'!B:L,11,0)</f>
        <v>4 - Asociados o Clientes</v>
      </c>
      <c r="Y238" s="59" t="str">
        <f>VLOOKUP(Tabla15[[#This Row],[N° 
Evento]],'Eventos de riesgos'!B:M,12,0)</f>
        <v>41 - Adecuación, Divulgación de Información y Confianza</v>
      </c>
      <c r="Z238" s="59" t="str">
        <f>VLOOKUP(Tabla15[[#This Row],[N° 
Evento]],'Eventos de riesgos'!B:N,13,0)</f>
        <v>412 - Aspectos de Adecuación, Divulgación de la Información</v>
      </c>
      <c r="AA238" s="44" t="str">
        <f>+VLOOKUP(Tabla15[[#This Row],[N° 
Evento]],'Eventos de riesgos'!B:AE,23,0)</f>
        <v>Error mensajes masivos</v>
      </c>
      <c r="AB238" s="54" t="str">
        <f>VLOOKUP(Tabla15[[#This Row],[N° 
Evento]],'Eventos de riesgos'!B:O,14,0)</f>
        <v>Ninguna</v>
      </c>
      <c r="AC238" s="60">
        <f>VLOOKUP(Tabla15[[#This Row],[N° 
Evento]],'Eventos de riesgos'!B:P,15,0)</f>
        <v>45747.912499999999</v>
      </c>
      <c r="AD238" s="54" t="str">
        <f>VLOOKUP(Tabla15[[#This Row],[N° 
Evento]],'Eventos de riesgos'!B:Q,16,0)</f>
        <v>Varios tipos de crédito</v>
      </c>
      <c r="AE238" s="54" t="str">
        <f>VLOOKUP(Tabla15[[#This Row],[N° 
Evento]],'Eventos de riesgos'!B:R,17,0)</f>
        <v>Mensajería de texto (SMS)</v>
      </c>
      <c r="AF238" s="56" t="str">
        <f>VLOOKUP(Tabla15[[#This Row],[N° 
Evento]],'Eventos de riesgos'!B:V,21,0)</f>
        <v>Aprobado</v>
      </c>
      <c r="AG238" s="59" t="str">
        <f>VLOOKUP(Tabla15[[#This Row],[N° 
Evento]],'Eventos de riesgos'!B:W,22,0)</f>
        <v>01/04/2025 21:57:16: Creado
06/05/2025 16:34:22: Actualizada</v>
      </c>
    </row>
    <row r="239" spans="3:33" ht="59" customHeight="1" thickBot="1" x14ac:dyDescent="0.6">
      <c r="C239" s="54" t="str">
        <f>+Tabla15[[#This Row],[N° 
Evento]]&amp;"-"&amp;Tabla15[[#This Row],[N° Tarea]]</f>
        <v>76-3</v>
      </c>
      <c r="D239" s="54">
        <v>76</v>
      </c>
      <c r="E239" s="54">
        <v>3</v>
      </c>
      <c r="F239" s="70" t="s">
        <v>683</v>
      </c>
      <c r="G239" s="44" t="s">
        <v>1020</v>
      </c>
      <c r="H239" s="59" t="s">
        <v>746</v>
      </c>
      <c r="I239" s="59" t="s">
        <v>643</v>
      </c>
      <c r="J239" s="57">
        <v>45741</v>
      </c>
      <c r="K239" s="57">
        <v>45742</v>
      </c>
      <c r="L239" s="47" t="str">
        <f>IF(Tabla15[[#This Row],[Fecha de Finalización]]&gt;0,"Cerrada","En Proceso")</f>
        <v>Cerrada</v>
      </c>
      <c r="M239" s="58">
        <f t="shared" si="7"/>
        <v>1</v>
      </c>
      <c r="N239" s="59" t="s">
        <v>684</v>
      </c>
      <c r="O239" s="54">
        <f>VLOOKUP(Tabla15[[#This Row],[N° 
Evento]],'Eventos de riesgos'!B:C,2,0)</f>
        <v>2025</v>
      </c>
      <c r="P239" s="54" t="str">
        <f>VLOOKUP(Tabla15[[#This Row],[N° 
Evento]],'Eventos de riesgos'!B:D,3,0)</f>
        <v>Mar</v>
      </c>
      <c r="Q239" s="60">
        <f>VLOOKUP(Tabla15[[#This Row],[N° 
Evento]],'Eventos de riesgos'!B:E,4,0)</f>
        <v>45741.913888888892</v>
      </c>
      <c r="R239" s="60">
        <f>VLOOKUP(Tabla15[[#This Row],[N° 
Evento]],'Eventos de riesgos'!B:F,5,0)</f>
        <v>45741.914583333331</v>
      </c>
      <c r="S239" s="60">
        <f>VLOOKUP(Tabla15[[#This Row],[N° 
Evento]],'Eventos de riesgos'!B:G,6,0)</f>
        <v>45742.914583333331</v>
      </c>
      <c r="T239" s="63" t="str">
        <f>VLOOKUP(Tabla15[[#This Row],[N° 
Evento]],'Eventos de riesgos'!B:H,7,0)</f>
        <v xml:space="preserve">Caso: 
Error en mensajes de texto relacionados con la aplicación de nómina y valores no descontadosDesde el área de Operaciones se realizó el envío masivo de mensajes de devolución con errores en los valores reportados a los asociados. En total, se dispersaron 351 mensajes con valores de devolución erróneos y 1.932 mensajes adicionales con alerta de valor devuelto sin que correspondiera devolución alguna. Esta situación generó confusión entre los asociados, incluyendo miembros del Consejo de Administración, afectando la confianza en los canales de información institucional.El origen de la falla se identificó en la manipulación de archivos Excel con vínculos y fórmulas activas. El archivo fue generado inicialmente por la jefe de operaciones y enviado al analista del área, quien realizó modificaciones directamente sobre libros con vínculos activos, lo cual alteró los valores contenidos y ocasionó los errores de dispersión.
Se actualizó del presente origen:https://feborentidad-my.sharepoint.com/personal/operaciones_febor_coop/Documents/Documentos/Informaciòn D/Operaciones/Nominas/2025/Marzo/[Descuento Febor 2025-03-25-15-29-29.xlsx
Causas
Las causas detectadas son:· Manipulación inadecuada de archivos Excel con vínculos y fórmulas activas.· Ausencia de control de versiones o envío de archivos en formatos seguros (valores fijos o solo texto).· Ausencia de protocolos formales de revisión y autocontrol previo a la dispersión masiva de información, incluyendo validaciones como revisión de valores, verificación de destinatarios y aplicación de muestras de control. · No intervención previa de un área de control o verificación en procesos de comunicación sensible.
Impactos
Reputacional: Pérdida de confianza institucional entre los asociados y miembros del Consejo de Administración, al recibir información errónea sobre sus productos financieros.
Operativo: Necesidad de reprocesar información, diseñar mensajes correctivos y atender múltiples consultas y aclaraciones, generando sobrecarga operativa y desgaste institucional. 
Control Interno: La omisión de mecanismos de revisión y validación previa antes de la dispersión dejó expuesta a la entidad a errores críticos que pudieron escalar a situaciones de mayor gravedad.
</v>
      </c>
      <c r="U239" s="61">
        <f>VLOOKUP(Tabla15[[#This Row],[N° 
Evento]],'Eventos de riesgos'!B:I,8,0)</f>
        <v>0</v>
      </c>
      <c r="V239" s="61">
        <f>VLOOKUP(Tabla15[[#This Row],[N° 
Evento]],'Eventos de riesgos'!B:J,9,0)</f>
        <v>0</v>
      </c>
      <c r="W239" s="61">
        <f>VLOOKUP(Tabla15[[#This Row],[N° 
Evento]],'Eventos de riesgos'!B:K,10,0)</f>
        <v>0</v>
      </c>
      <c r="X239" s="59" t="str">
        <f>VLOOKUP(Tabla15[[#This Row],[N° 
Evento]],'Eventos de riesgos'!B:L,11,0)</f>
        <v>4 - Asociados o Clientes</v>
      </c>
      <c r="Y239" s="59" t="str">
        <f>VLOOKUP(Tabla15[[#This Row],[N° 
Evento]],'Eventos de riesgos'!B:M,12,0)</f>
        <v>41 - Adecuación, Divulgación de Información y Confianza</v>
      </c>
      <c r="Z239" s="59" t="str">
        <f>VLOOKUP(Tabla15[[#This Row],[N° 
Evento]],'Eventos de riesgos'!B:N,13,0)</f>
        <v>412 - Aspectos de Adecuación, Divulgación de la Información</v>
      </c>
      <c r="AA239" s="44" t="str">
        <f>+VLOOKUP(Tabla15[[#This Row],[N° 
Evento]],'Eventos de riesgos'!B:AE,23,0)</f>
        <v>Error mensajes masivos</v>
      </c>
      <c r="AB239" s="54" t="str">
        <f>VLOOKUP(Tabla15[[#This Row],[N° 
Evento]],'Eventos de riesgos'!B:O,14,0)</f>
        <v>Ninguna</v>
      </c>
      <c r="AC239" s="60">
        <f>VLOOKUP(Tabla15[[#This Row],[N° 
Evento]],'Eventos de riesgos'!B:P,15,0)</f>
        <v>45747.912499999999</v>
      </c>
      <c r="AD239" s="54" t="str">
        <f>VLOOKUP(Tabla15[[#This Row],[N° 
Evento]],'Eventos de riesgos'!B:Q,16,0)</f>
        <v>Varios tipos de crédito</v>
      </c>
      <c r="AE239" s="54" t="str">
        <f>VLOOKUP(Tabla15[[#This Row],[N° 
Evento]],'Eventos de riesgos'!B:R,17,0)</f>
        <v>Mensajería de texto (SMS)</v>
      </c>
      <c r="AF239" s="56" t="str">
        <f>VLOOKUP(Tabla15[[#This Row],[N° 
Evento]],'Eventos de riesgos'!B:V,21,0)</f>
        <v>Aprobado</v>
      </c>
      <c r="AG239" s="59" t="str">
        <f>VLOOKUP(Tabla15[[#This Row],[N° 
Evento]],'Eventos de riesgos'!B:W,22,0)</f>
        <v>01/04/2025 21:57:16: Creado
06/05/2025 16:34:22: Actualizada</v>
      </c>
    </row>
    <row r="240" spans="3:33" ht="59" customHeight="1" x14ac:dyDescent="0.55000000000000004">
      <c r="C240" s="54" t="str">
        <f>+Tabla15[[#This Row],[N° 
Evento]]&amp;"-"&amp;Tabla15[[#This Row],[N° Tarea]]</f>
        <v>77-1</v>
      </c>
      <c r="D240" s="54">
        <v>77</v>
      </c>
      <c r="E240" s="54">
        <v>1</v>
      </c>
      <c r="F240" s="55" t="s">
        <v>701</v>
      </c>
      <c r="G240" s="44" t="s">
        <v>1019</v>
      </c>
      <c r="H240" s="59" t="s">
        <v>702</v>
      </c>
      <c r="I240" s="59" t="s">
        <v>716</v>
      </c>
      <c r="J240" s="57">
        <v>45820</v>
      </c>
      <c r="K240" s="57">
        <v>45820</v>
      </c>
      <c r="L240" s="47" t="str">
        <f>IF(Tabla15[[#This Row],[Fecha de Finalización]]&gt;0,"Cerrada","En Proceso")</f>
        <v>Cerrada</v>
      </c>
      <c r="M240" s="58">
        <f t="shared" ref="M240:M250" si="8">+K240-J240</f>
        <v>0</v>
      </c>
      <c r="N240" s="59"/>
      <c r="O240" s="54">
        <f>VLOOKUP(Tabla15[[#This Row],[N° 
Evento]],'Eventos de riesgos'!B:C,2,0)</f>
        <v>2025</v>
      </c>
      <c r="P240" s="54" t="str">
        <f>VLOOKUP(Tabla15[[#This Row],[N° 
Evento]],'Eventos de riesgos'!B:D,3,0)</f>
        <v>Jun</v>
      </c>
      <c r="Q240" s="60">
        <f>VLOOKUP(Tabla15[[#This Row],[N° 
Evento]],'Eventos de riesgos'!B:E,4,0)</f>
        <v>45820.80972222222</v>
      </c>
      <c r="R240" s="60">
        <f>VLOOKUP(Tabla15[[#This Row],[N° 
Evento]],'Eventos de riesgos'!B:F,5,0)</f>
        <v>45820.80972222222</v>
      </c>
      <c r="S240" s="60">
        <f>VLOOKUP(Tabla15[[#This Row],[N° 
Evento]],'Eventos de riesgos'!B:G,6,0)</f>
        <v>45821.80972222222</v>
      </c>
      <c r="T240" s="63" t="str">
        <f>VLOOKUP(Tabla15[[#This Row],[N° 
Evento]],'Eventos de riesgos'!B:H,7,0)</f>
        <v>Caso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Reunión con Banco Coopcentral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Revisión de giros históricos
Entre 2014 y junio de 2025 se analizaron los giros históricos por módulo y por día para definir límites operativos de referencia. El análisis mostró un total acumulado de $604.634,02, con mayor participación en préstamos y transacciones por sucursal virtual, mientras que retiro clientes presentó los valores más bajos. En conjunto, esta revisión permitió establecer límites con base en el comportamiento histórico de las transacciones.
Causas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Impactos   
•Posible pérdida financiera directa en caso de no lograr recuperar el total de los recursos
•Reprocesos y sobre carga administrativa. Recursos adicionales destinados a gestionar el error, incluyendo revisión de transacciones, conciliaciones y trámites correctivos.
•La exposición de errores financieros de esta naturaleza puede afectar la percepción de confianza, eficiencia y control institucional ante asociados y entes de control.</v>
      </c>
      <c r="U240" s="61">
        <f>VLOOKUP(Tabla15[[#This Row],[N° 
Evento]],'Eventos de riesgos'!B:I,8,0)</f>
        <v>28344421</v>
      </c>
      <c r="V240" s="61">
        <f>VLOOKUP(Tabla15[[#This Row],[N° 
Evento]],'Eventos de riesgos'!B:J,9,0)</f>
        <v>28344421</v>
      </c>
      <c r="W240" s="61">
        <f>VLOOKUP(Tabla15[[#This Row],[N° 
Evento]],'Eventos de riesgos'!B:K,10,0)</f>
        <v>0</v>
      </c>
      <c r="X240" s="59" t="str">
        <f>VLOOKUP(Tabla15[[#This Row],[N° 
Evento]],'Eventos de riesgos'!B:L,11,0)</f>
        <v>7 - Ejecución y Administración de Procesos</v>
      </c>
      <c r="Y240" s="59" t="str">
        <f>VLOOKUP(Tabla15[[#This Row],[N° 
Evento]],'Eventos de riesgos'!B:M,12,0)</f>
        <v>71 - Recepción, Ejecución y Mantenimiento de Operaciones</v>
      </c>
      <c r="Z240" s="59" t="str">
        <f>VLOOKUP(Tabla15[[#This Row],[N° 
Evento]],'Eventos de riesgos'!B:N,13,0)</f>
        <v>713 - Incumplimiento de Plazos o Responsabilidades</v>
      </c>
      <c r="AA240" s="44" t="str">
        <f>+VLOOKUP(Tabla15[[#This Row],[N° 
Evento]],'Eventos de riesgos'!B:AE,23,0)</f>
        <v>Giros de lotes duplicados</v>
      </c>
      <c r="AB240" s="54" t="str">
        <f>VLOOKUP(Tabla15[[#This Row],[N° 
Evento]],'Eventos de riesgos'!B:O,14,0)</f>
        <v>Ninguna</v>
      </c>
      <c r="AC240" s="60">
        <f>VLOOKUP(Tabla15[[#This Row],[N° 
Evento]],'Eventos de riesgos'!B:P,15,0)</f>
        <v>45838.809027777781</v>
      </c>
      <c r="AD240" s="54" t="str">
        <f>VLOOKUP(Tabla15[[#This Row],[N° 
Evento]],'Eventos de riesgos'!B:Q,16,0)</f>
        <v>Ninguno</v>
      </c>
      <c r="AE240" s="54" t="str">
        <f>VLOOKUP(Tabla15[[#This Row],[N° 
Evento]],'Eventos de riesgos'!B:R,17,0)</f>
        <v>Ninguno</v>
      </c>
      <c r="AF240" s="56" t="str">
        <f>VLOOKUP(Tabla15[[#This Row],[N° 
Evento]],'Eventos de riesgos'!B:V,21,0)</f>
        <v>Aprobado</v>
      </c>
      <c r="AG240" s="59" t="str">
        <f>VLOOKUP(Tabla15[[#This Row],[N° 
Evento]],'Eventos de riesgos'!B:W,22,0)</f>
        <v>17/07/2025 19:27:04: Creado
01/08/2025 16:29:30: Actualizado</v>
      </c>
    </row>
    <row r="241" spans="3:33" ht="59" customHeight="1" x14ac:dyDescent="0.55000000000000004">
      <c r="C241" s="54" t="str">
        <f>+Tabla15[[#This Row],[N° 
Evento]]&amp;"-"&amp;Tabla15[[#This Row],[N° Tarea]]</f>
        <v>77-2</v>
      </c>
      <c r="D241" s="54">
        <v>77</v>
      </c>
      <c r="E241" s="54">
        <v>2</v>
      </c>
      <c r="F241" s="55" t="s">
        <v>705</v>
      </c>
      <c r="G241" s="44" t="s">
        <v>1019</v>
      </c>
      <c r="H241" s="59" t="s">
        <v>261</v>
      </c>
      <c r="I241" s="56" t="s">
        <v>703</v>
      </c>
      <c r="J241" s="57">
        <v>45820</v>
      </c>
      <c r="K241" s="57">
        <v>45820</v>
      </c>
      <c r="L241" s="47" t="str">
        <f>IF(Tabla15[[#This Row],[Fecha de Finalización]]&gt;0,"Cerrada","En Proceso")</f>
        <v>Cerrada</v>
      </c>
      <c r="M241" s="58">
        <f t="shared" si="8"/>
        <v>0</v>
      </c>
      <c r="N241" s="59"/>
      <c r="O241" s="54">
        <f>VLOOKUP(Tabla15[[#This Row],[N° 
Evento]],'Eventos de riesgos'!B:C,2,0)</f>
        <v>2025</v>
      </c>
      <c r="P241" s="54" t="str">
        <f>VLOOKUP(Tabla15[[#This Row],[N° 
Evento]],'Eventos de riesgos'!B:D,3,0)</f>
        <v>Jun</v>
      </c>
      <c r="Q241" s="60">
        <f>VLOOKUP(Tabla15[[#This Row],[N° 
Evento]],'Eventos de riesgos'!B:E,4,0)</f>
        <v>45820.80972222222</v>
      </c>
      <c r="R241" s="60">
        <f>VLOOKUP(Tabla15[[#This Row],[N° 
Evento]],'Eventos de riesgos'!B:F,5,0)</f>
        <v>45820.80972222222</v>
      </c>
      <c r="S241" s="60">
        <f>VLOOKUP(Tabla15[[#This Row],[N° 
Evento]],'Eventos de riesgos'!B:G,6,0)</f>
        <v>45821.80972222222</v>
      </c>
      <c r="T241" s="63" t="str">
        <f>VLOOKUP(Tabla15[[#This Row],[N° 
Evento]],'Eventos de riesgos'!B:H,7,0)</f>
        <v>Caso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Reunión con Banco Coopcentral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Revisión de giros históricos
Entre 2014 y junio de 2025 se analizaron los giros históricos por módulo y por día para definir límites operativos de referencia. El análisis mostró un total acumulado de $604.634,02, con mayor participación en préstamos y transacciones por sucursal virtual, mientras que retiro clientes presentó los valores más bajos. En conjunto, esta revisión permitió establecer límites con base en el comportamiento histórico de las transacciones.
Causas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Impactos   
•Posible pérdida financiera directa en caso de no lograr recuperar el total de los recursos
•Reprocesos y sobre carga administrativa. Recursos adicionales destinados a gestionar el error, incluyendo revisión de transacciones, conciliaciones y trámites correctivos.
•La exposición de errores financieros de esta naturaleza puede afectar la percepción de confianza, eficiencia y control institucional ante asociados y entes de control.</v>
      </c>
      <c r="U241" s="61">
        <f>VLOOKUP(Tabla15[[#This Row],[N° 
Evento]],'Eventos de riesgos'!B:I,8,0)</f>
        <v>28344421</v>
      </c>
      <c r="V241" s="61">
        <f>VLOOKUP(Tabla15[[#This Row],[N° 
Evento]],'Eventos de riesgos'!B:J,9,0)</f>
        <v>28344421</v>
      </c>
      <c r="W241" s="61">
        <f>VLOOKUP(Tabla15[[#This Row],[N° 
Evento]],'Eventos de riesgos'!B:K,10,0)</f>
        <v>0</v>
      </c>
      <c r="X241" s="59" t="str">
        <f>VLOOKUP(Tabla15[[#This Row],[N° 
Evento]],'Eventos de riesgos'!B:L,11,0)</f>
        <v>7 - Ejecución y Administración de Procesos</v>
      </c>
      <c r="Y241" s="59" t="str">
        <f>VLOOKUP(Tabla15[[#This Row],[N° 
Evento]],'Eventos de riesgos'!B:M,12,0)</f>
        <v>71 - Recepción, Ejecución y Mantenimiento de Operaciones</v>
      </c>
      <c r="Z241" s="59" t="str">
        <f>VLOOKUP(Tabla15[[#This Row],[N° 
Evento]],'Eventos de riesgos'!B:N,13,0)</f>
        <v>713 - Incumplimiento de Plazos o Responsabilidades</v>
      </c>
      <c r="AA241" s="44" t="str">
        <f>+VLOOKUP(Tabla15[[#This Row],[N° 
Evento]],'Eventos de riesgos'!B:AE,23,0)</f>
        <v>Giros de lotes duplicados</v>
      </c>
      <c r="AB241" s="54" t="str">
        <f>VLOOKUP(Tabla15[[#This Row],[N° 
Evento]],'Eventos de riesgos'!B:O,14,0)</f>
        <v>Ninguna</v>
      </c>
      <c r="AC241" s="60">
        <f>VLOOKUP(Tabla15[[#This Row],[N° 
Evento]],'Eventos de riesgos'!B:P,15,0)</f>
        <v>45838.809027777781</v>
      </c>
      <c r="AD241" s="54" t="str">
        <f>VLOOKUP(Tabla15[[#This Row],[N° 
Evento]],'Eventos de riesgos'!B:Q,16,0)</f>
        <v>Ninguno</v>
      </c>
      <c r="AE241" s="54" t="str">
        <f>VLOOKUP(Tabla15[[#This Row],[N° 
Evento]],'Eventos de riesgos'!B:R,17,0)</f>
        <v>Ninguno</v>
      </c>
      <c r="AF241" s="56" t="str">
        <f>VLOOKUP(Tabla15[[#This Row],[N° 
Evento]],'Eventos de riesgos'!B:V,21,0)</f>
        <v>Aprobado</v>
      </c>
      <c r="AG241" s="59" t="str">
        <f>VLOOKUP(Tabla15[[#This Row],[N° 
Evento]],'Eventos de riesgos'!B:W,22,0)</f>
        <v>17/07/2025 19:27:04: Creado
01/08/2025 16:29:30: Actualizado</v>
      </c>
    </row>
    <row r="242" spans="3:33" ht="59" customHeight="1" x14ac:dyDescent="0.55000000000000004">
      <c r="C242" s="54" t="str">
        <f>+Tabla15[[#This Row],[N° 
Evento]]&amp;"-"&amp;Tabla15[[#This Row],[N° Tarea]]</f>
        <v>77-3</v>
      </c>
      <c r="D242" s="54">
        <v>77</v>
      </c>
      <c r="E242" s="54">
        <v>3</v>
      </c>
      <c r="F242" s="55" t="s">
        <v>706</v>
      </c>
      <c r="G242" s="44" t="s">
        <v>1019</v>
      </c>
      <c r="H242" s="59" t="s">
        <v>261</v>
      </c>
      <c r="I242" s="56" t="s">
        <v>703</v>
      </c>
      <c r="J242" s="57">
        <v>45820</v>
      </c>
      <c r="K242" s="57">
        <v>45820</v>
      </c>
      <c r="L242" s="47" t="str">
        <f>IF(Tabla15[[#This Row],[Fecha de Finalización]]&gt;0,"Cerrada","En Proceso")</f>
        <v>Cerrada</v>
      </c>
      <c r="M242" s="58">
        <f t="shared" si="8"/>
        <v>0</v>
      </c>
      <c r="N242" s="59"/>
      <c r="O242" s="54">
        <f>VLOOKUP(Tabla15[[#This Row],[N° 
Evento]],'Eventos de riesgos'!B:C,2,0)</f>
        <v>2025</v>
      </c>
      <c r="P242" s="54" t="str">
        <f>VLOOKUP(Tabla15[[#This Row],[N° 
Evento]],'Eventos de riesgos'!B:D,3,0)</f>
        <v>Jun</v>
      </c>
      <c r="Q242" s="60">
        <f>VLOOKUP(Tabla15[[#This Row],[N° 
Evento]],'Eventos de riesgos'!B:E,4,0)</f>
        <v>45820.80972222222</v>
      </c>
      <c r="R242" s="60">
        <f>VLOOKUP(Tabla15[[#This Row],[N° 
Evento]],'Eventos de riesgos'!B:F,5,0)</f>
        <v>45820.80972222222</v>
      </c>
      <c r="S242" s="60">
        <f>VLOOKUP(Tabla15[[#This Row],[N° 
Evento]],'Eventos de riesgos'!B:G,6,0)</f>
        <v>45821.80972222222</v>
      </c>
      <c r="T242" s="63" t="str">
        <f>VLOOKUP(Tabla15[[#This Row],[N° 
Evento]],'Eventos de riesgos'!B:H,7,0)</f>
        <v>Caso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Reunión con Banco Coopcentral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Revisión de giros históricos
Entre 2014 y junio de 2025 se analizaron los giros históricos por módulo y por día para definir límites operativos de referencia. El análisis mostró un total acumulado de $604.634,02, con mayor participación en préstamos y transacciones por sucursal virtual, mientras que retiro clientes presentó los valores más bajos. En conjunto, esta revisión permitió establecer límites con base en el comportamiento histórico de las transacciones.
Causas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Impactos   
•Posible pérdida financiera directa en caso de no lograr recuperar el total de los recursos
•Reprocesos y sobre carga administrativa. Recursos adicionales destinados a gestionar el error, incluyendo revisión de transacciones, conciliaciones y trámites correctivos.
•La exposición de errores financieros de esta naturaleza puede afectar la percepción de confianza, eficiencia y control institucional ante asociados y entes de control.</v>
      </c>
      <c r="U242" s="61">
        <f>VLOOKUP(Tabla15[[#This Row],[N° 
Evento]],'Eventos de riesgos'!B:I,8,0)</f>
        <v>28344421</v>
      </c>
      <c r="V242" s="61">
        <f>VLOOKUP(Tabla15[[#This Row],[N° 
Evento]],'Eventos de riesgos'!B:J,9,0)</f>
        <v>28344421</v>
      </c>
      <c r="W242" s="61">
        <f>VLOOKUP(Tabla15[[#This Row],[N° 
Evento]],'Eventos de riesgos'!B:K,10,0)</f>
        <v>0</v>
      </c>
      <c r="X242" s="59" t="str">
        <f>VLOOKUP(Tabla15[[#This Row],[N° 
Evento]],'Eventos de riesgos'!B:L,11,0)</f>
        <v>7 - Ejecución y Administración de Procesos</v>
      </c>
      <c r="Y242" s="59" t="str">
        <f>VLOOKUP(Tabla15[[#This Row],[N° 
Evento]],'Eventos de riesgos'!B:M,12,0)</f>
        <v>71 - Recepción, Ejecución y Mantenimiento de Operaciones</v>
      </c>
      <c r="Z242" s="59" t="str">
        <f>VLOOKUP(Tabla15[[#This Row],[N° 
Evento]],'Eventos de riesgos'!B:N,13,0)</f>
        <v>713 - Incumplimiento de Plazos o Responsabilidades</v>
      </c>
      <c r="AA242" s="44" t="str">
        <f>+VLOOKUP(Tabla15[[#This Row],[N° 
Evento]],'Eventos de riesgos'!B:AE,23,0)</f>
        <v>Giros de lotes duplicados</v>
      </c>
      <c r="AB242" s="54" t="str">
        <f>VLOOKUP(Tabla15[[#This Row],[N° 
Evento]],'Eventos de riesgos'!B:O,14,0)</f>
        <v>Ninguna</v>
      </c>
      <c r="AC242" s="60">
        <f>VLOOKUP(Tabla15[[#This Row],[N° 
Evento]],'Eventos de riesgos'!B:P,15,0)</f>
        <v>45838.809027777781</v>
      </c>
      <c r="AD242" s="54" t="str">
        <f>VLOOKUP(Tabla15[[#This Row],[N° 
Evento]],'Eventos de riesgos'!B:Q,16,0)</f>
        <v>Ninguno</v>
      </c>
      <c r="AE242" s="54" t="str">
        <f>VLOOKUP(Tabla15[[#This Row],[N° 
Evento]],'Eventos de riesgos'!B:R,17,0)</f>
        <v>Ninguno</v>
      </c>
      <c r="AF242" s="56" t="str">
        <f>VLOOKUP(Tabla15[[#This Row],[N° 
Evento]],'Eventos de riesgos'!B:V,21,0)</f>
        <v>Aprobado</v>
      </c>
      <c r="AG242" s="59" t="str">
        <f>VLOOKUP(Tabla15[[#This Row],[N° 
Evento]],'Eventos de riesgos'!B:W,22,0)</f>
        <v>17/07/2025 19:27:04: Creado
01/08/2025 16:29:30: Actualizado</v>
      </c>
    </row>
    <row r="243" spans="3:33" ht="59" customHeight="1" x14ac:dyDescent="0.55000000000000004">
      <c r="C243" s="54" t="str">
        <f>+Tabla15[[#This Row],[N° 
Evento]]&amp;"-"&amp;Tabla15[[#This Row],[N° Tarea]]</f>
        <v>77-4</v>
      </c>
      <c r="D243" s="54">
        <v>77</v>
      </c>
      <c r="E243" s="54">
        <v>4</v>
      </c>
      <c r="F243" s="55" t="s">
        <v>707</v>
      </c>
      <c r="G243" s="44" t="s">
        <v>1019</v>
      </c>
      <c r="H243" s="59" t="s">
        <v>761</v>
      </c>
      <c r="I243" s="59" t="s">
        <v>713</v>
      </c>
      <c r="J243" s="57">
        <v>45820</v>
      </c>
      <c r="K243" s="57">
        <v>45820</v>
      </c>
      <c r="L243" s="47" t="str">
        <f>IF(Tabla15[[#This Row],[Fecha de Finalización]]&gt;0,"Cerrada","En Proceso")</f>
        <v>Cerrada</v>
      </c>
      <c r="M243" s="58">
        <f t="shared" si="8"/>
        <v>0</v>
      </c>
      <c r="N243" s="59"/>
      <c r="O243" s="54">
        <f>VLOOKUP(Tabla15[[#This Row],[N° 
Evento]],'Eventos de riesgos'!B:C,2,0)</f>
        <v>2025</v>
      </c>
      <c r="P243" s="54" t="str">
        <f>VLOOKUP(Tabla15[[#This Row],[N° 
Evento]],'Eventos de riesgos'!B:D,3,0)</f>
        <v>Jun</v>
      </c>
      <c r="Q243" s="60">
        <f>VLOOKUP(Tabla15[[#This Row],[N° 
Evento]],'Eventos de riesgos'!B:E,4,0)</f>
        <v>45820.80972222222</v>
      </c>
      <c r="R243" s="60">
        <f>VLOOKUP(Tabla15[[#This Row],[N° 
Evento]],'Eventos de riesgos'!B:F,5,0)</f>
        <v>45820.80972222222</v>
      </c>
      <c r="S243" s="60">
        <f>VLOOKUP(Tabla15[[#This Row],[N° 
Evento]],'Eventos de riesgos'!B:G,6,0)</f>
        <v>45821.80972222222</v>
      </c>
      <c r="T243" s="63" t="str">
        <f>VLOOKUP(Tabla15[[#This Row],[N° 
Evento]],'Eventos de riesgos'!B:H,7,0)</f>
        <v>Caso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Reunión con Banco Coopcentral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Revisión de giros históricos
Entre 2014 y junio de 2025 se analizaron los giros históricos por módulo y por día para definir límites operativos de referencia. El análisis mostró un total acumulado de $604.634,02, con mayor participación en préstamos y transacciones por sucursal virtual, mientras que retiro clientes presentó los valores más bajos. En conjunto, esta revisión permitió establecer límites con base en el comportamiento histórico de las transacciones.
Causas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Impactos   
•Posible pérdida financiera directa en caso de no lograr recuperar el total de los recursos
•Reprocesos y sobre carga administrativa. Recursos adicionales destinados a gestionar el error, incluyendo revisión de transacciones, conciliaciones y trámites correctivos.
•La exposición de errores financieros de esta naturaleza puede afectar la percepción de confianza, eficiencia y control institucional ante asociados y entes de control.</v>
      </c>
      <c r="U243" s="61">
        <f>VLOOKUP(Tabla15[[#This Row],[N° 
Evento]],'Eventos de riesgos'!B:I,8,0)</f>
        <v>28344421</v>
      </c>
      <c r="V243" s="61">
        <f>VLOOKUP(Tabla15[[#This Row],[N° 
Evento]],'Eventos de riesgos'!B:J,9,0)</f>
        <v>28344421</v>
      </c>
      <c r="W243" s="61">
        <f>VLOOKUP(Tabla15[[#This Row],[N° 
Evento]],'Eventos de riesgos'!B:K,10,0)</f>
        <v>0</v>
      </c>
      <c r="X243" s="59" t="str">
        <f>VLOOKUP(Tabla15[[#This Row],[N° 
Evento]],'Eventos de riesgos'!B:L,11,0)</f>
        <v>7 - Ejecución y Administración de Procesos</v>
      </c>
      <c r="Y243" s="59" t="str">
        <f>VLOOKUP(Tabla15[[#This Row],[N° 
Evento]],'Eventos de riesgos'!B:M,12,0)</f>
        <v>71 - Recepción, Ejecución y Mantenimiento de Operaciones</v>
      </c>
      <c r="Z243" s="59" t="str">
        <f>VLOOKUP(Tabla15[[#This Row],[N° 
Evento]],'Eventos de riesgos'!B:N,13,0)</f>
        <v>713 - Incumplimiento de Plazos o Responsabilidades</v>
      </c>
      <c r="AA243" s="44" t="str">
        <f>+VLOOKUP(Tabla15[[#This Row],[N° 
Evento]],'Eventos de riesgos'!B:AE,23,0)</f>
        <v>Giros de lotes duplicados</v>
      </c>
      <c r="AB243" s="54" t="str">
        <f>VLOOKUP(Tabla15[[#This Row],[N° 
Evento]],'Eventos de riesgos'!B:O,14,0)</f>
        <v>Ninguna</v>
      </c>
      <c r="AC243" s="60">
        <f>VLOOKUP(Tabla15[[#This Row],[N° 
Evento]],'Eventos de riesgos'!B:P,15,0)</f>
        <v>45838.809027777781</v>
      </c>
      <c r="AD243" s="54" t="str">
        <f>VLOOKUP(Tabla15[[#This Row],[N° 
Evento]],'Eventos de riesgos'!B:Q,16,0)</f>
        <v>Ninguno</v>
      </c>
      <c r="AE243" s="54" t="str">
        <f>VLOOKUP(Tabla15[[#This Row],[N° 
Evento]],'Eventos de riesgos'!B:R,17,0)</f>
        <v>Ninguno</v>
      </c>
      <c r="AF243" s="56" t="str">
        <f>VLOOKUP(Tabla15[[#This Row],[N° 
Evento]],'Eventos de riesgos'!B:V,21,0)</f>
        <v>Aprobado</v>
      </c>
      <c r="AG243" s="59" t="str">
        <f>VLOOKUP(Tabla15[[#This Row],[N° 
Evento]],'Eventos de riesgos'!B:W,22,0)</f>
        <v>17/07/2025 19:27:04: Creado
01/08/2025 16:29:30: Actualizado</v>
      </c>
    </row>
    <row r="244" spans="3:33" ht="59" customHeight="1" x14ac:dyDescent="0.55000000000000004">
      <c r="C244" s="54" t="str">
        <f>+Tabla15[[#This Row],[N° 
Evento]]&amp;"-"&amp;Tabla15[[#This Row],[N° Tarea]]</f>
        <v>77-5</v>
      </c>
      <c r="D244" s="54">
        <v>77</v>
      </c>
      <c r="E244" s="54">
        <v>5</v>
      </c>
      <c r="F244" s="55" t="s">
        <v>708</v>
      </c>
      <c r="G244" s="44" t="s">
        <v>1019</v>
      </c>
      <c r="H244" s="59" t="s">
        <v>908</v>
      </c>
      <c r="I244" s="59" t="s">
        <v>713</v>
      </c>
      <c r="J244" s="57">
        <v>45820</v>
      </c>
      <c r="K244" s="57">
        <v>45820</v>
      </c>
      <c r="L244" s="47" t="str">
        <f>IF(Tabla15[[#This Row],[Fecha de Finalización]]&gt;0,"Cerrada","En Proceso")</f>
        <v>Cerrada</v>
      </c>
      <c r="M244" s="58">
        <f t="shared" si="8"/>
        <v>0</v>
      </c>
      <c r="N244" s="59"/>
      <c r="O244" s="54">
        <f>VLOOKUP(Tabla15[[#This Row],[N° 
Evento]],'Eventos de riesgos'!B:C,2,0)</f>
        <v>2025</v>
      </c>
      <c r="P244" s="54" t="str">
        <f>VLOOKUP(Tabla15[[#This Row],[N° 
Evento]],'Eventos de riesgos'!B:D,3,0)</f>
        <v>Jun</v>
      </c>
      <c r="Q244" s="60">
        <f>VLOOKUP(Tabla15[[#This Row],[N° 
Evento]],'Eventos de riesgos'!B:E,4,0)</f>
        <v>45820.80972222222</v>
      </c>
      <c r="R244" s="60">
        <f>VLOOKUP(Tabla15[[#This Row],[N° 
Evento]],'Eventos de riesgos'!B:F,5,0)</f>
        <v>45820.80972222222</v>
      </c>
      <c r="S244" s="60">
        <f>VLOOKUP(Tabla15[[#This Row],[N° 
Evento]],'Eventos de riesgos'!B:G,6,0)</f>
        <v>45821.80972222222</v>
      </c>
      <c r="T244" s="63" t="str">
        <f>VLOOKUP(Tabla15[[#This Row],[N° 
Evento]],'Eventos de riesgos'!B:H,7,0)</f>
        <v>Caso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Reunión con Banco Coopcentral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Revisión de giros históricos
Entre 2014 y junio de 2025 se analizaron los giros históricos por módulo y por día para definir límites operativos de referencia. El análisis mostró un total acumulado de $604.634,02, con mayor participación en préstamos y transacciones por sucursal virtual, mientras que retiro clientes presentó los valores más bajos. En conjunto, esta revisión permitió establecer límites con base en el comportamiento histórico de las transacciones.
Causas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Impactos   
•Posible pérdida financiera directa en caso de no lograr recuperar el total de los recursos
•Reprocesos y sobre carga administrativa. Recursos adicionales destinados a gestionar el error, incluyendo revisión de transacciones, conciliaciones y trámites correctivos.
•La exposición de errores financieros de esta naturaleza puede afectar la percepción de confianza, eficiencia y control institucional ante asociados y entes de control.</v>
      </c>
      <c r="U244" s="61">
        <f>VLOOKUP(Tabla15[[#This Row],[N° 
Evento]],'Eventos de riesgos'!B:I,8,0)</f>
        <v>28344421</v>
      </c>
      <c r="V244" s="61">
        <f>VLOOKUP(Tabla15[[#This Row],[N° 
Evento]],'Eventos de riesgos'!B:J,9,0)</f>
        <v>28344421</v>
      </c>
      <c r="W244" s="61">
        <f>VLOOKUP(Tabla15[[#This Row],[N° 
Evento]],'Eventos de riesgos'!B:K,10,0)</f>
        <v>0</v>
      </c>
      <c r="X244" s="59" t="str">
        <f>VLOOKUP(Tabla15[[#This Row],[N° 
Evento]],'Eventos de riesgos'!B:L,11,0)</f>
        <v>7 - Ejecución y Administración de Procesos</v>
      </c>
      <c r="Y244" s="59" t="str">
        <f>VLOOKUP(Tabla15[[#This Row],[N° 
Evento]],'Eventos de riesgos'!B:M,12,0)</f>
        <v>71 - Recepción, Ejecución y Mantenimiento de Operaciones</v>
      </c>
      <c r="Z244" s="59" t="str">
        <f>VLOOKUP(Tabla15[[#This Row],[N° 
Evento]],'Eventos de riesgos'!B:N,13,0)</f>
        <v>713 - Incumplimiento de Plazos o Responsabilidades</v>
      </c>
      <c r="AA244" s="44" t="str">
        <f>+VLOOKUP(Tabla15[[#This Row],[N° 
Evento]],'Eventos de riesgos'!B:AE,23,0)</f>
        <v>Giros de lotes duplicados</v>
      </c>
      <c r="AB244" s="54" t="str">
        <f>VLOOKUP(Tabla15[[#This Row],[N° 
Evento]],'Eventos de riesgos'!B:O,14,0)</f>
        <v>Ninguna</v>
      </c>
      <c r="AC244" s="60">
        <f>VLOOKUP(Tabla15[[#This Row],[N° 
Evento]],'Eventos de riesgos'!B:P,15,0)</f>
        <v>45838.809027777781</v>
      </c>
      <c r="AD244" s="54" t="str">
        <f>VLOOKUP(Tabla15[[#This Row],[N° 
Evento]],'Eventos de riesgos'!B:Q,16,0)</f>
        <v>Ninguno</v>
      </c>
      <c r="AE244" s="54" t="str">
        <f>VLOOKUP(Tabla15[[#This Row],[N° 
Evento]],'Eventos de riesgos'!B:R,17,0)</f>
        <v>Ninguno</v>
      </c>
      <c r="AF244" s="56" t="str">
        <f>VLOOKUP(Tabla15[[#This Row],[N° 
Evento]],'Eventos de riesgos'!B:V,21,0)</f>
        <v>Aprobado</v>
      </c>
      <c r="AG244" s="59" t="str">
        <f>VLOOKUP(Tabla15[[#This Row],[N° 
Evento]],'Eventos de riesgos'!B:W,22,0)</f>
        <v>17/07/2025 19:27:04: Creado
01/08/2025 16:29:30: Actualizado</v>
      </c>
    </row>
    <row r="245" spans="3:33" ht="59" customHeight="1" x14ac:dyDescent="0.55000000000000004">
      <c r="C245" s="54" t="str">
        <f>+Tabla15[[#This Row],[N° 
Evento]]&amp;"-"&amp;Tabla15[[#This Row],[N° Tarea]]</f>
        <v>77-6</v>
      </c>
      <c r="D245" s="54">
        <v>77</v>
      </c>
      <c r="E245" s="54">
        <v>6</v>
      </c>
      <c r="F245" s="55" t="s">
        <v>709</v>
      </c>
      <c r="G245" s="44" t="s">
        <v>1019</v>
      </c>
      <c r="H245" s="59" t="s">
        <v>714</v>
      </c>
      <c r="I245" s="56" t="s">
        <v>715</v>
      </c>
      <c r="J245" s="57">
        <v>45820</v>
      </c>
      <c r="K245" s="57">
        <v>45854</v>
      </c>
      <c r="L245" s="47" t="str">
        <f>IF(Tabla15[[#This Row],[Fecha de Finalización]]&gt;0,"Cerrada","En Proceso")</f>
        <v>Cerrada</v>
      </c>
      <c r="M245" s="58">
        <f t="shared" si="8"/>
        <v>34</v>
      </c>
      <c r="N245" s="59"/>
      <c r="O245" s="54">
        <f>VLOOKUP(Tabla15[[#This Row],[N° 
Evento]],'Eventos de riesgos'!B:C,2,0)</f>
        <v>2025</v>
      </c>
      <c r="P245" s="54" t="str">
        <f>VLOOKUP(Tabla15[[#This Row],[N° 
Evento]],'Eventos de riesgos'!B:D,3,0)</f>
        <v>Jun</v>
      </c>
      <c r="Q245" s="60">
        <f>VLOOKUP(Tabla15[[#This Row],[N° 
Evento]],'Eventos de riesgos'!B:E,4,0)</f>
        <v>45820.80972222222</v>
      </c>
      <c r="R245" s="60">
        <f>VLOOKUP(Tabla15[[#This Row],[N° 
Evento]],'Eventos de riesgos'!B:F,5,0)</f>
        <v>45820.80972222222</v>
      </c>
      <c r="S245" s="60">
        <f>VLOOKUP(Tabla15[[#This Row],[N° 
Evento]],'Eventos de riesgos'!B:G,6,0)</f>
        <v>45821.80972222222</v>
      </c>
      <c r="T245" s="63" t="str">
        <f>VLOOKUP(Tabla15[[#This Row],[N° 
Evento]],'Eventos de riesgos'!B:H,7,0)</f>
        <v>Caso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Reunión con Banco Coopcentral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Revisión de giros históricos
Entre 2014 y junio de 2025 se analizaron los giros históricos por módulo y por día para definir límites operativos de referencia. El análisis mostró un total acumulado de $604.634,02, con mayor participación en préstamos y transacciones por sucursal virtual, mientras que retiro clientes presentó los valores más bajos. En conjunto, esta revisión permitió establecer límites con base en el comportamiento histórico de las transacciones.
Causas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Impactos   
•Posible pérdida financiera directa en caso de no lograr recuperar el total de los recursos
•Reprocesos y sobre carga administrativa. Recursos adicionales destinados a gestionar el error, incluyendo revisión de transacciones, conciliaciones y trámites correctivos.
•La exposición de errores financieros de esta naturaleza puede afectar la percepción de confianza, eficiencia y control institucional ante asociados y entes de control.</v>
      </c>
      <c r="U245" s="61">
        <f>VLOOKUP(Tabla15[[#This Row],[N° 
Evento]],'Eventos de riesgos'!B:I,8,0)</f>
        <v>28344421</v>
      </c>
      <c r="V245" s="61">
        <f>VLOOKUP(Tabla15[[#This Row],[N° 
Evento]],'Eventos de riesgos'!B:J,9,0)</f>
        <v>28344421</v>
      </c>
      <c r="W245" s="61">
        <f>VLOOKUP(Tabla15[[#This Row],[N° 
Evento]],'Eventos de riesgos'!B:K,10,0)</f>
        <v>0</v>
      </c>
      <c r="X245" s="59" t="str">
        <f>VLOOKUP(Tabla15[[#This Row],[N° 
Evento]],'Eventos de riesgos'!B:L,11,0)</f>
        <v>7 - Ejecución y Administración de Procesos</v>
      </c>
      <c r="Y245" s="59" t="str">
        <f>VLOOKUP(Tabla15[[#This Row],[N° 
Evento]],'Eventos de riesgos'!B:M,12,0)</f>
        <v>71 - Recepción, Ejecución y Mantenimiento de Operaciones</v>
      </c>
      <c r="Z245" s="59" t="str">
        <f>VLOOKUP(Tabla15[[#This Row],[N° 
Evento]],'Eventos de riesgos'!B:N,13,0)</f>
        <v>713 - Incumplimiento de Plazos o Responsabilidades</v>
      </c>
      <c r="AA245" s="44" t="str">
        <f>+VLOOKUP(Tabla15[[#This Row],[N° 
Evento]],'Eventos de riesgos'!B:AE,23,0)</f>
        <v>Giros de lotes duplicados</v>
      </c>
      <c r="AB245" s="54" t="str">
        <f>VLOOKUP(Tabla15[[#This Row],[N° 
Evento]],'Eventos de riesgos'!B:O,14,0)</f>
        <v>Ninguna</v>
      </c>
      <c r="AC245" s="60">
        <f>VLOOKUP(Tabla15[[#This Row],[N° 
Evento]],'Eventos de riesgos'!B:P,15,0)</f>
        <v>45838.809027777781</v>
      </c>
      <c r="AD245" s="54" t="str">
        <f>VLOOKUP(Tabla15[[#This Row],[N° 
Evento]],'Eventos de riesgos'!B:Q,16,0)</f>
        <v>Ninguno</v>
      </c>
      <c r="AE245" s="54" t="str">
        <f>VLOOKUP(Tabla15[[#This Row],[N° 
Evento]],'Eventos de riesgos'!B:R,17,0)</f>
        <v>Ninguno</v>
      </c>
      <c r="AF245" s="56" t="str">
        <f>VLOOKUP(Tabla15[[#This Row],[N° 
Evento]],'Eventos de riesgos'!B:V,21,0)</f>
        <v>Aprobado</v>
      </c>
      <c r="AG245" s="59" t="str">
        <f>VLOOKUP(Tabla15[[#This Row],[N° 
Evento]],'Eventos de riesgos'!B:W,22,0)</f>
        <v>17/07/2025 19:27:04: Creado
01/08/2025 16:29:30: Actualizado</v>
      </c>
    </row>
    <row r="246" spans="3:33" ht="59" customHeight="1" x14ac:dyDescent="0.55000000000000004">
      <c r="C246" s="54" t="str">
        <f>+Tabla15[[#This Row],[N° 
Evento]]&amp;"-"&amp;Tabla15[[#This Row],[N° Tarea]]</f>
        <v>77-7</v>
      </c>
      <c r="D246" s="54">
        <v>77</v>
      </c>
      <c r="E246" s="54">
        <v>7</v>
      </c>
      <c r="F246" s="55" t="s">
        <v>710</v>
      </c>
      <c r="G246" s="44" t="s">
        <v>1020</v>
      </c>
      <c r="H246" s="59" t="s">
        <v>702</v>
      </c>
      <c r="I246" s="59" t="s">
        <v>716</v>
      </c>
      <c r="J246" s="57">
        <v>45820</v>
      </c>
      <c r="K246" s="57">
        <v>45820</v>
      </c>
      <c r="L246" s="47" t="str">
        <f>IF(Tabla15[[#This Row],[Fecha de Finalización]]&gt;0,"Cerrada","En Proceso")</f>
        <v>Cerrada</v>
      </c>
      <c r="M246" s="58">
        <f t="shared" si="8"/>
        <v>0</v>
      </c>
      <c r="N246" s="59"/>
      <c r="O246" s="54">
        <f>VLOOKUP(Tabla15[[#This Row],[N° 
Evento]],'Eventos de riesgos'!B:C,2,0)</f>
        <v>2025</v>
      </c>
      <c r="P246" s="54" t="str">
        <f>VLOOKUP(Tabla15[[#This Row],[N° 
Evento]],'Eventos de riesgos'!B:D,3,0)</f>
        <v>Jun</v>
      </c>
      <c r="Q246" s="60">
        <f>VLOOKUP(Tabla15[[#This Row],[N° 
Evento]],'Eventos de riesgos'!B:E,4,0)</f>
        <v>45820.80972222222</v>
      </c>
      <c r="R246" s="60">
        <f>VLOOKUP(Tabla15[[#This Row],[N° 
Evento]],'Eventos de riesgos'!B:F,5,0)</f>
        <v>45820.80972222222</v>
      </c>
      <c r="S246" s="60">
        <f>VLOOKUP(Tabla15[[#This Row],[N° 
Evento]],'Eventos de riesgos'!B:G,6,0)</f>
        <v>45821.80972222222</v>
      </c>
      <c r="T246" s="63" t="str">
        <f>VLOOKUP(Tabla15[[#This Row],[N° 
Evento]],'Eventos de riesgos'!B:H,7,0)</f>
        <v>Caso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Reunión con Banco Coopcentral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Revisión de giros históricos
Entre 2014 y junio de 2025 se analizaron los giros históricos por módulo y por día para definir límites operativos de referencia. El análisis mostró un total acumulado de $604.634,02, con mayor participación en préstamos y transacciones por sucursal virtual, mientras que retiro clientes presentó los valores más bajos. En conjunto, esta revisión permitió establecer límites con base en el comportamiento histórico de las transacciones.
Causas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Impactos   
•Posible pérdida financiera directa en caso de no lograr recuperar el total de los recursos
•Reprocesos y sobre carga administrativa. Recursos adicionales destinados a gestionar el error, incluyendo revisión de transacciones, conciliaciones y trámites correctivos.
•La exposición de errores financieros de esta naturaleza puede afectar la percepción de confianza, eficiencia y control institucional ante asociados y entes de control.</v>
      </c>
      <c r="U246" s="61">
        <f>VLOOKUP(Tabla15[[#This Row],[N° 
Evento]],'Eventos de riesgos'!B:I,8,0)</f>
        <v>28344421</v>
      </c>
      <c r="V246" s="61">
        <f>VLOOKUP(Tabla15[[#This Row],[N° 
Evento]],'Eventos de riesgos'!B:J,9,0)</f>
        <v>28344421</v>
      </c>
      <c r="W246" s="61">
        <f>VLOOKUP(Tabla15[[#This Row],[N° 
Evento]],'Eventos de riesgos'!B:K,10,0)</f>
        <v>0</v>
      </c>
      <c r="X246" s="59" t="str">
        <f>VLOOKUP(Tabla15[[#This Row],[N° 
Evento]],'Eventos de riesgos'!B:L,11,0)</f>
        <v>7 - Ejecución y Administración de Procesos</v>
      </c>
      <c r="Y246" s="59" t="str">
        <f>VLOOKUP(Tabla15[[#This Row],[N° 
Evento]],'Eventos de riesgos'!B:M,12,0)</f>
        <v>71 - Recepción, Ejecución y Mantenimiento de Operaciones</v>
      </c>
      <c r="Z246" s="59" t="str">
        <f>VLOOKUP(Tabla15[[#This Row],[N° 
Evento]],'Eventos de riesgos'!B:N,13,0)</f>
        <v>713 - Incumplimiento de Plazos o Responsabilidades</v>
      </c>
      <c r="AA246" s="44" t="str">
        <f>+VLOOKUP(Tabla15[[#This Row],[N° 
Evento]],'Eventos de riesgos'!B:AE,23,0)</f>
        <v>Giros de lotes duplicados</v>
      </c>
      <c r="AB246" s="54" t="str">
        <f>VLOOKUP(Tabla15[[#This Row],[N° 
Evento]],'Eventos de riesgos'!B:O,14,0)</f>
        <v>Ninguna</v>
      </c>
      <c r="AC246" s="60">
        <f>VLOOKUP(Tabla15[[#This Row],[N° 
Evento]],'Eventos de riesgos'!B:P,15,0)</f>
        <v>45838.809027777781</v>
      </c>
      <c r="AD246" s="54" t="str">
        <f>VLOOKUP(Tabla15[[#This Row],[N° 
Evento]],'Eventos de riesgos'!B:Q,16,0)</f>
        <v>Ninguno</v>
      </c>
      <c r="AE246" s="54" t="str">
        <f>VLOOKUP(Tabla15[[#This Row],[N° 
Evento]],'Eventos de riesgos'!B:R,17,0)</f>
        <v>Ninguno</v>
      </c>
      <c r="AF246" s="56" t="str">
        <f>VLOOKUP(Tabla15[[#This Row],[N° 
Evento]],'Eventos de riesgos'!B:V,21,0)</f>
        <v>Aprobado</v>
      </c>
      <c r="AG246" s="59" t="str">
        <f>VLOOKUP(Tabla15[[#This Row],[N° 
Evento]],'Eventos de riesgos'!B:W,22,0)</f>
        <v>17/07/2025 19:27:04: Creado
01/08/2025 16:29:30: Actualizado</v>
      </c>
    </row>
    <row r="247" spans="3:33" ht="59" customHeight="1" x14ac:dyDescent="0.55000000000000004">
      <c r="C247" s="54" t="str">
        <f>+Tabla15[[#This Row],[N° 
Evento]]&amp;"-"&amp;Tabla15[[#This Row],[N° Tarea]]</f>
        <v>77-8</v>
      </c>
      <c r="D247" s="54">
        <v>77</v>
      </c>
      <c r="E247" s="54">
        <v>8</v>
      </c>
      <c r="F247" s="55" t="s">
        <v>711</v>
      </c>
      <c r="G247" s="44" t="s">
        <v>1020</v>
      </c>
      <c r="H247" s="59" t="s">
        <v>702</v>
      </c>
      <c r="I247" s="59" t="s">
        <v>716</v>
      </c>
      <c r="J247" s="57">
        <v>45820</v>
      </c>
      <c r="K247" s="57">
        <v>45820</v>
      </c>
      <c r="L247" s="47" t="str">
        <f>IF(Tabla15[[#This Row],[Fecha de Finalización]]&gt;0,"Cerrada","En Proceso")</f>
        <v>Cerrada</v>
      </c>
      <c r="M247" s="58">
        <f t="shared" si="8"/>
        <v>0</v>
      </c>
      <c r="N247" s="59"/>
      <c r="O247" s="54">
        <f>VLOOKUP(Tabla15[[#This Row],[N° 
Evento]],'Eventos de riesgos'!B:C,2,0)</f>
        <v>2025</v>
      </c>
      <c r="P247" s="54" t="str">
        <f>VLOOKUP(Tabla15[[#This Row],[N° 
Evento]],'Eventos de riesgos'!B:D,3,0)</f>
        <v>Jun</v>
      </c>
      <c r="Q247" s="60">
        <f>VLOOKUP(Tabla15[[#This Row],[N° 
Evento]],'Eventos de riesgos'!B:E,4,0)</f>
        <v>45820.80972222222</v>
      </c>
      <c r="R247" s="60">
        <f>VLOOKUP(Tabla15[[#This Row],[N° 
Evento]],'Eventos de riesgos'!B:F,5,0)</f>
        <v>45820.80972222222</v>
      </c>
      <c r="S247" s="60">
        <f>VLOOKUP(Tabla15[[#This Row],[N° 
Evento]],'Eventos de riesgos'!B:G,6,0)</f>
        <v>45821.80972222222</v>
      </c>
      <c r="T247" s="63" t="str">
        <f>VLOOKUP(Tabla15[[#This Row],[N° 
Evento]],'Eventos de riesgos'!B:H,7,0)</f>
        <v>Caso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Reunión con Banco Coopcentral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Revisión de giros históricos
Entre 2014 y junio de 2025 se analizaron los giros históricos por módulo y por día para definir límites operativos de referencia. El análisis mostró un total acumulado de $604.634,02, con mayor participación en préstamos y transacciones por sucursal virtual, mientras que retiro clientes presentó los valores más bajos. En conjunto, esta revisión permitió establecer límites con base en el comportamiento histórico de las transacciones.
Causas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Impactos   
•Posible pérdida financiera directa en caso de no lograr recuperar el total de los recursos
•Reprocesos y sobre carga administrativa. Recursos adicionales destinados a gestionar el error, incluyendo revisión de transacciones, conciliaciones y trámites correctivos.
•La exposición de errores financieros de esta naturaleza puede afectar la percepción de confianza, eficiencia y control institucional ante asociados y entes de control.</v>
      </c>
      <c r="U247" s="61">
        <f>VLOOKUP(Tabla15[[#This Row],[N° 
Evento]],'Eventos de riesgos'!B:I,8,0)</f>
        <v>28344421</v>
      </c>
      <c r="V247" s="61">
        <f>VLOOKUP(Tabla15[[#This Row],[N° 
Evento]],'Eventos de riesgos'!B:J,9,0)</f>
        <v>28344421</v>
      </c>
      <c r="W247" s="61">
        <f>VLOOKUP(Tabla15[[#This Row],[N° 
Evento]],'Eventos de riesgos'!B:K,10,0)</f>
        <v>0</v>
      </c>
      <c r="X247" s="59" t="str">
        <f>VLOOKUP(Tabla15[[#This Row],[N° 
Evento]],'Eventos de riesgos'!B:L,11,0)</f>
        <v>7 - Ejecución y Administración de Procesos</v>
      </c>
      <c r="Y247" s="59" t="str">
        <f>VLOOKUP(Tabla15[[#This Row],[N° 
Evento]],'Eventos de riesgos'!B:M,12,0)</f>
        <v>71 - Recepción, Ejecución y Mantenimiento de Operaciones</v>
      </c>
      <c r="Z247" s="59" t="str">
        <f>VLOOKUP(Tabla15[[#This Row],[N° 
Evento]],'Eventos de riesgos'!B:N,13,0)</f>
        <v>713 - Incumplimiento de Plazos o Responsabilidades</v>
      </c>
      <c r="AA247" s="44" t="str">
        <f>+VLOOKUP(Tabla15[[#This Row],[N° 
Evento]],'Eventos de riesgos'!B:AE,23,0)</f>
        <v>Giros de lotes duplicados</v>
      </c>
      <c r="AB247" s="54" t="str">
        <f>VLOOKUP(Tabla15[[#This Row],[N° 
Evento]],'Eventos de riesgos'!B:O,14,0)</f>
        <v>Ninguna</v>
      </c>
      <c r="AC247" s="60">
        <f>VLOOKUP(Tabla15[[#This Row],[N° 
Evento]],'Eventos de riesgos'!B:P,15,0)</f>
        <v>45838.809027777781</v>
      </c>
      <c r="AD247" s="54" t="str">
        <f>VLOOKUP(Tabla15[[#This Row],[N° 
Evento]],'Eventos de riesgos'!B:Q,16,0)</f>
        <v>Ninguno</v>
      </c>
      <c r="AE247" s="54" t="str">
        <f>VLOOKUP(Tabla15[[#This Row],[N° 
Evento]],'Eventos de riesgos'!B:R,17,0)</f>
        <v>Ninguno</v>
      </c>
      <c r="AF247" s="56" t="str">
        <f>VLOOKUP(Tabla15[[#This Row],[N° 
Evento]],'Eventos de riesgos'!B:V,21,0)</f>
        <v>Aprobado</v>
      </c>
      <c r="AG247" s="59" t="str">
        <f>VLOOKUP(Tabla15[[#This Row],[N° 
Evento]],'Eventos de riesgos'!B:W,22,0)</f>
        <v>17/07/2025 19:27:04: Creado
01/08/2025 16:29:30: Actualizado</v>
      </c>
    </row>
    <row r="248" spans="3:33" ht="59" customHeight="1" x14ac:dyDescent="0.55000000000000004">
      <c r="C248" s="54" t="str">
        <f>+Tabla15[[#This Row],[N° 
Evento]]&amp;"-"&amp;Tabla15[[#This Row],[N° Tarea]]</f>
        <v>77-9</v>
      </c>
      <c r="D248" s="54">
        <v>77</v>
      </c>
      <c r="E248" s="54">
        <v>9</v>
      </c>
      <c r="F248" s="55" t="s">
        <v>712</v>
      </c>
      <c r="G248" s="44" t="s">
        <v>1020</v>
      </c>
      <c r="H248" s="59" t="s">
        <v>717</v>
      </c>
      <c r="I248" s="59" t="s">
        <v>718</v>
      </c>
      <c r="J248" s="57">
        <v>45820</v>
      </c>
      <c r="K248" s="57">
        <v>45820</v>
      </c>
      <c r="L248" s="47" t="str">
        <f>IF(Tabla15[[#This Row],[Fecha de Finalización]]&gt;0,"Cerrada","En Proceso")</f>
        <v>Cerrada</v>
      </c>
      <c r="M248" s="58">
        <f t="shared" si="8"/>
        <v>0</v>
      </c>
      <c r="N248" s="59" t="s">
        <v>719</v>
      </c>
      <c r="O248" s="54">
        <f>VLOOKUP(Tabla15[[#This Row],[N° 
Evento]],'Eventos de riesgos'!B:C,2,0)</f>
        <v>2025</v>
      </c>
      <c r="P248" s="54" t="str">
        <f>VLOOKUP(Tabla15[[#This Row],[N° 
Evento]],'Eventos de riesgos'!B:D,3,0)</f>
        <v>Jun</v>
      </c>
      <c r="Q248" s="60">
        <f>VLOOKUP(Tabla15[[#This Row],[N° 
Evento]],'Eventos de riesgos'!B:E,4,0)</f>
        <v>45820.80972222222</v>
      </c>
      <c r="R248" s="60">
        <f>VLOOKUP(Tabla15[[#This Row],[N° 
Evento]],'Eventos de riesgos'!B:F,5,0)</f>
        <v>45820.80972222222</v>
      </c>
      <c r="S248" s="60">
        <f>VLOOKUP(Tabla15[[#This Row],[N° 
Evento]],'Eventos de riesgos'!B:G,6,0)</f>
        <v>45821.80972222222</v>
      </c>
      <c r="T248" s="63" t="str">
        <f>VLOOKUP(Tabla15[[#This Row],[N° 
Evento]],'Eventos de riesgos'!B:H,7,0)</f>
        <v>Caso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Reunión con Banco Coopcentral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Revisión de giros históricos
Entre 2014 y junio de 2025 se analizaron los giros históricos por módulo y por día para definir límites operativos de referencia. El análisis mostró un total acumulado de $604.634,02, con mayor participación en préstamos y transacciones por sucursal virtual, mientras que retiro clientes presentó los valores más bajos. En conjunto, esta revisión permitió establecer límites con base en el comportamiento histórico de las transacciones.
Causas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Impactos   
•Posible pérdida financiera directa en caso de no lograr recuperar el total de los recursos
•Reprocesos y sobre carga administrativa. Recursos adicionales destinados a gestionar el error, incluyendo revisión de transacciones, conciliaciones y trámites correctivos.
•La exposición de errores financieros de esta naturaleza puede afectar la percepción de confianza, eficiencia y control institucional ante asociados y entes de control.</v>
      </c>
      <c r="U248" s="61">
        <f>VLOOKUP(Tabla15[[#This Row],[N° 
Evento]],'Eventos de riesgos'!B:I,8,0)</f>
        <v>28344421</v>
      </c>
      <c r="V248" s="61">
        <f>VLOOKUP(Tabla15[[#This Row],[N° 
Evento]],'Eventos de riesgos'!B:J,9,0)</f>
        <v>28344421</v>
      </c>
      <c r="W248" s="61">
        <f>VLOOKUP(Tabla15[[#This Row],[N° 
Evento]],'Eventos de riesgos'!B:K,10,0)</f>
        <v>0</v>
      </c>
      <c r="X248" s="59" t="str">
        <f>VLOOKUP(Tabla15[[#This Row],[N° 
Evento]],'Eventos de riesgos'!B:L,11,0)</f>
        <v>7 - Ejecución y Administración de Procesos</v>
      </c>
      <c r="Y248" s="59" t="str">
        <f>VLOOKUP(Tabla15[[#This Row],[N° 
Evento]],'Eventos de riesgos'!B:M,12,0)</f>
        <v>71 - Recepción, Ejecución y Mantenimiento de Operaciones</v>
      </c>
      <c r="Z248" s="59" t="str">
        <f>VLOOKUP(Tabla15[[#This Row],[N° 
Evento]],'Eventos de riesgos'!B:N,13,0)</f>
        <v>713 - Incumplimiento de Plazos o Responsabilidades</v>
      </c>
      <c r="AA248" s="44" t="str">
        <f>+VLOOKUP(Tabla15[[#This Row],[N° 
Evento]],'Eventos de riesgos'!B:AE,23,0)</f>
        <v>Giros de lotes duplicados</v>
      </c>
      <c r="AB248" s="54" t="str">
        <f>VLOOKUP(Tabla15[[#This Row],[N° 
Evento]],'Eventos de riesgos'!B:O,14,0)</f>
        <v>Ninguna</v>
      </c>
      <c r="AC248" s="60">
        <f>VLOOKUP(Tabla15[[#This Row],[N° 
Evento]],'Eventos de riesgos'!B:P,15,0)</f>
        <v>45838.809027777781</v>
      </c>
      <c r="AD248" s="54" t="str">
        <f>VLOOKUP(Tabla15[[#This Row],[N° 
Evento]],'Eventos de riesgos'!B:Q,16,0)</f>
        <v>Ninguno</v>
      </c>
      <c r="AE248" s="54" t="str">
        <f>VLOOKUP(Tabla15[[#This Row],[N° 
Evento]],'Eventos de riesgos'!B:R,17,0)</f>
        <v>Ninguno</v>
      </c>
      <c r="AF248" s="56" t="str">
        <f>VLOOKUP(Tabla15[[#This Row],[N° 
Evento]],'Eventos de riesgos'!B:V,21,0)</f>
        <v>Aprobado</v>
      </c>
      <c r="AG248" s="59" t="str">
        <f>VLOOKUP(Tabla15[[#This Row],[N° 
Evento]],'Eventos de riesgos'!B:W,22,0)</f>
        <v>17/07/2025 19:27:04: Creado
01/08/2025 16:29:30: Actualizado</v>
      </c>
    </row>
    <row r="249" spans="3:33" ht="132" customHeight="1" x14ac:dyDescent="0.55000000000000004">
      <c r="C249" s="54" t="str">
        <f>+Tabla15[[#This Row],[N° 
Evento]]&amp;"-"&amp;Tabla15[[#This Row],[N° Tarea]]</f>
        <v>77-10</v>
      </c>
      <c r="D249" s="54">
        <v>77</v>
      </c>
      <c r="E249" s="54">
        <v>10</v>
      </c>
      <c r="F249" s="55" t="s">
        <v>720</v>
      </c>
      <c r="G249" s="44" t="s">
        <v>1020</v>
      </c>
      <c r="H249" s="59" t="s">
        <v>910</v>
      </c>
      <c r="I249" s="59" t="s">
        <v>900</v>
      </c>
      <c r="J249" s="57">
        <v>45820</v>
      </c>
      <c r="K249" s="57">
        <v>45850</v>
      </c>
      <c r="L249" s="47" t="s">
        <v>217</v>
      </c>
      <c r="M249" s="58">
        <f t="shared" si="8"/>
        <v>30</v>
      </c>
      <c r="N249" s="59" t="s">
        <v>901</v>
      </c>
      <c r="O249" s="54">
        <f>VLOOKUP(Tabla15[[#This Row],[N° 
Evento]],'Eventos de riesgos'!B:C,2,0)</f>
        <v>2025</v>
      </c>
      <c r="P249" s="54" t="str">
        <f>VLOOKUP(Tabla15[[#This Row],[N° 
Evento]],'Eventos de riesgos'!B:D,3,0)</f>
        <v>Jun</v>
      </c>
      <c r="Q249" s="60">
        <f>VLOOKUP(Tabla15[[#This Row],[N° 
Evento]],'Eventos de riesgos'!B:E,4,0)</f>
        <v>45820.80972222222</v>
      </c>
      <c r="R249" s="60">
        <f>VLOOKUP(Tabla15[[#This Row],[N° 
Evento]],'Eventos de riesgos'!B:F,5,0)</f>
        <v>45820.80972222222</v>
      </c>
      <c r="S249" s="60">
        <f>VLOOKUP(Tabla15[[#This Row],[N° 
Evento]],'Eventos de riesgos'!B:G,6,0)</f>
        <v>45821.80972222222</v>
      </c>
      <c r="T249" s="63" t="str">
        <f>VLOOKUP(Tabla15[[#This Row],[N° 
Evento]],'Eventos de riesgos'!B:H,7,0)</f>
        <v>Caso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Reunión con Banco Coopcentral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Revisión de giros históricos
Entre 2014 y junio de 2025 se analizaron los giros históricos por módulo y por día para definir límites operativos de referencia. El análisis mostró un total acumulado de $604.634,02, con mayor participación en préstamos y transacciones por sucursal virtual, mientras que retiro clientes presentó los valores más bajos. En conjunto, esta revisión permitió establecer límites con base en el comportamiento histórico de las transacciones.
Causas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Impactos   
•Posible pérdida financiera directa en caso de no lograr recuperar el total de los recursos
•Reprocesos y sobre carga administrativa. Recursos adicionales destinados a gestionar el error, incluyendo revisión de transacciones, conciliaciones y trámites correctivos.
•La exposición de errores financieros de esta naturaleza puede afectar la percepción de confianza, eficiencia y control institucional ante asociados y entes de control.</v>
      </c>
      <c r="U249" s="61">
        <f>VLOOKUP(Tabla15[[#This Row],[N° 
Evento]],'Eventos de riesgos'!B:I,8,0)</f>
        <v>28344421</v>
      </c>
      <c r="V249" s="61">
        <f>VLOOKUP(Tabla15[[#This Row],[N° 
Evento]],'Eventos de riesgos'!B:J,9,0)</f>
        <v>28344421</v>
      </c>
      <c r="W249" s="61">
        <f>VLOOKUP(Tabla15[[#This Row],[N° 
Evento]],'Eventos de riesgos'!B:K,10,0)</f>
        <v>0</v>
      </c>
      <c r="X249" s="59" t="str">
        <f>VLOOKUP(Tabla15[[#This Row],[N° 
Evento]],'Eventos de riesgos'!B:L,11,0)</f>
        <v>7 - Ejecución y Administración de Procesos</v>
      </c>
      <c r="Y249" s="59" t="str">
        <f>VLOOKUP(Tabla15[[#This Row],[N° 
Evento]],'Eventos de riesgos'!B:M,12,0)</f>
        <v>71 - Recepción, Ejecución y Mantenimiento de Operaciones</v>
      </c>
      <c r="Z249" s="59" t="str">
        <f>VLOOKUP(Tabla15[[#This Row],[N° 
Evento]],'Eventos de riesgos'!B:N,13,0)</f>
        <v>713 - Incumplimiento de Plazos o Responsabilidades</v>
      </c>
      <c r="AA249" s="44" t="str">
        <f>+VLOOKUP(Tabla15[[#This Row],[N° 
Evento]],'Eventos de riesgos'!B:AE,23,0)</f>
        <v>Giros de lotes duplicados</v>
      </c>
      <c r="AB249" s="54" t="str">
        <f>VLOOKUP(Tabla15[[#This Row],[N° 
Evento]],'Eventos de riesgos'!B:O,14,0)</f>
        <v>Ninguna</v>
      </c>
      <c r="AC249" s="60">
        <f>VLOOKUP(Tabla15[[#This Row],[N° 
Evento]],'Eventos de riesgos'!B:P,15,0)</f>
        <v>45838.809027777781</v>
      </c>
      <c r="AD249" s="54" t="str">
        <f>VLOOKUP(Tabla15[[#This Row],[N° 
Evento]],'Eventos de riesgos'!B:Q,16,0)</f>
        <v>Ninguno</v>
      </c>
      <c r="AE249" s="54" t="str">
        <f>VLOOKUP(Tabla15[[#This Row],[N° 
Evento]],'Eventos de riesgos'!B:R,17,0)</f>
        <v>Ninguno</v>
      </c>
      <c r="AF249" s="56" t="str">
        <f>VLOOKUP(Tabla15[[#This Row],[N° 
Evento]],'Eventos de riesgos'!B:V,21,0)</f>
        <v>Aprobado</v>
      </c>
      <c r="AG249" s="59" t="str">
        <f>VLOOKUP(Tabla15[[#This Row],[N° 
Evento]],'Eventos de riesgos'!B:W,22,0)</f>
        <v>17/07/2025 19:27:04: Creado
01/08/2025 16:29:30: Actualizado</v>
      </c>
    </row>
    <row r="250" spans="3:33" ht="76.5" customHeight="1" x14ac:dyDescent="0.55000000000000004">
      <c r="C250" s="54" t="str">
        <f>+Tabla15[[#This Row],[N° 
Evento]]&amp;"-"&amp;Tabla15[[#This Row],[N° Tarea]]</f>
        <v>77-11</v>
      </c>
      <c r="D250" s="54">
        <v>77</v>
      </c>
      <c r="E250" s="54">
        <v>11</v>
      </c>
      <c r="F250" s="55" t="s">
        <v>721</v>
      </c>
      <c r="G250" s="44" t="s">
        <v>1020</v>
      </c>
      <c r="H250" s="59" t="s">
        <v>642</v>
      </c>
      <c r="I250" s="59" t="s">
        <v>722</v>
      </c>
      <c r="J250" s="57">
        <v>45820</v>
      </c>
      <c r="K250" s="57">
        <v>45850</v>
      </c>
      <c r="L250" s="47" t="str">
        <f>IF(Tabla15[[#This Row],[Fecha de Finalización]]&gt;0,"Cerrada","En Proceso")</f>
        <v>Cerrada</v>
      </c>
      <c r="M250" s="58">
        <f t="shared" si="8"/>
        <v>30</v>
      </c>
      <c r="N250" s="59" t="s">
        <v>808</v>
      </c>
      <c r="O250" s="54">
        <f>VLOOKUP(Tabla15[[#This Row],[N° 
Evento]],'Eventos de riesgos'!B:C,2,0)</f>
        <v>2025</v>
      </c>
      <c r="P250" s="54" t="str">
        <f>VLOOKUP(Tabla15[[#This Row],[N° 
Evento]],'Eventos de riesgos'!B:D,3,0)</f>
        <v>Jun</v>
      </c>
      <c r="Q250" s="60">
        <f>VLOOKUP(Tabla15[[#This Row],[N° 
Evento]],'Eventos de riesgos'!B:E,4,0)</f>
        <v>45820.80972222222</v>
      </c>
      <c r="R250" s="60">
        <f>VLOOKUP(Tabla15[[#This Row],[N° 
Evento]],'Eventos de riesgos'!B:F,5,0)</f>
        <v>45820.80972222222</v>
      </c>
      <c r="S250" s="60">
        <f>VLOOKUP(Tabla15[[#This Row],[N° 
Evento]],'Eventos de riesgos'!B:G,6,0)</f>
        <v>45821.80972222222</v>
      </c>
      <c r="T250" s="63" t="str">
        <f>VLOOKUP(Tabla15[[#This Row],[N° 
Evento]],'Eventos de riesgos'!B:H,7,0)</f>
        <v>Caso  
El 12 de junio de 2025 se presentaron fallas técnicas en el portal transaccional del banco Coopcentral, lo que impidió la carga adecuada de los lotes de transferencia. Con el objetivo de garantizar la continuidad en los pagos, las áreas de Tesorería y Operaciones realizaron cargas paralelas, lo que ocasionó la duplicación de varios lotes. Si bien se logró bloquear dos de estos, uno fue aprobado y girado por un valor aproximado de $28 millones.  
El impacto del incidente se vio agravado por deficiencias en la comunicación y articulación entre los responsables del proceso y por la aprobación de los giros sin una verificación rigurosa que permitiera detectar oportunamente la duplicidad.  
Reunión con Banco Coopcentral  El día 01 de agosto de 2025 se llevó a cabo una reunión entre representantes del Banco Coopcentral y la Jefe de Control Interno de la entidad, con el objetivo de revisar y analizar los permisos asignados a los usuarios involucrados en los procesos de cargue y aprobación de transferencias.  Durante la sesión, se identificó que el tope máximo habilitado para giros asciende a aproximadamente $3.500 millones. Asimismo, quedó pendiente la realización de pruebas sobre el proceso completo, desde la generación de los lotes en la plataforma WOG hasta su cargue en Coopcentral, con el fin de evaluar posibles vulnerabilidades y fortalecer los controles asociados.  
Revisión de giros históricos
Entre 2014 y junio de 2025 se analizaron los giros históricos por módulo y por día para definir límites operativos de referencia. El análisis mostró un total acumulado de $604.634,02, con mayor participación en préstamos y transacciones por sucursal virtual, mientras que retiro clientes presentó los valores más bajos. En conjunto, esta revisión permitió establecer límites con base en el comportamiento histórico de las transacciones.
Causas   
Interrupciones en la plataforma impidieron la carga exitosa de los lotes de transferencia, generando incertidumbre sobre el estado de ejecución. Las áreas de Tesorería y Operaciones actuaron de manera paralela, lo que incrementó el riesgo de duplicación de transacciones. 
Falla en la comunicación y articulación oportuna entre los actores involucrados, lo que impidió una respuesta unificada ante la contingencia.   
Impactos   
•Posible pérdida financiera directa en caso de no lograr recuperar el total de los recursos
•Reprocesos y sobre carga administrativa. Recursos adicionales destinados a gestionar el error, incluyendo revisión de transacciones, conciliaciones y trámites correctivos.
•La exposición de errores financieros de esta naturaleza puede afectar la percepción de confianza, eficiencia y control institucional ante asociados y entes de control.</v>
      </c>
      <c r="U250" s="61">
        <f>VLOOKUP(Tabla15[[#This Row],[N° 
Evento]],'Eventos de riesgos'!B:I,8,0)</f>
        <v>28344421</v>
      </c>
      <c r="V250" s="61">
        <f>VLOOKUP(Tabla15[[#This Row],[N° 
Evento]],'Eventos de riesgos'!B:J,9,0)</f>
        <v>28344421</v>
      </c>
      <c r="W250" s="61">
        <f>VLOOKUP(Tabla15[[#This Row],[N° 
Evento]],'Eventos de riesgos'!B:K,10,0)</f>
        <v>0</v>
      </c>
      <c r="X250" s="59" t="str">
        <f>VLOOKUP(Tabla15[[#This Row],[N° 
Evento]],'Eventos de riesgos'!B:L,11,0)</f>
        <v>7 - Ejecución y Administración de Procesos</v>
      </c>
      <c r="Y250" s="59" t="str">
        <f>VLOOKUP(Tabla15[[#This Row],[N° 
Evento]],'Eventos de riesgos'!B:M,12,0)</f>
        <v>71 - Recepción, Ejecución y Mantenimiento de Operaciones</v>
      </c>
      <c r="Z250" s="59" t="str">
        <f>VLOOKUP(Tabla15[[#This Row],[N° 
Evento]],'Eventos de riesgos'!B:N,13,0)</f>
        <v>713 - Incumplimiento de Plazos o Responsabilidades</v>
      </c>
      <c r="AA250" s="44" t="str">
        <f>+VLOOKUP(Tabla15[[#This Row],[N° 
Evento]],'Eventos de riesgos'!B:AE,23,0)</f>
        <v>Giros de lotes duplicados</v>
      </c>
      <c r="AB250" s="54" t="str">
        <f>VLOOKUP(Tabla15[[#This Row],[N° 
Evento]],'Eventos de riesgos'!B:O,14,0)</f>
        <v>Ninguna</v>
      </c>
      <c r="AC250" s="60">
        <f>VLOOKUP(Tabla15[[#This Row],[N° 
Evento]],'Eventos de riesgos'!B:P,15,0)</f>
        <v>45838.809027777781</v>
      </c>
      <c r="AD250" s="54" t="str">
        <f>VLOOKUP(Tabla15[[#This Row],[N° 
Evento]],'Eventos de riesgos'!B:Q,16,0)</f>
        <v>Ninguno</v>
      </c>
      <c r="AE250" s="54" t="str">
        <f>VLOOKUP(Tabla15[[#This Row],[N° 
Evento]],'Eventos de riesgos'!B:R,17,0)</f>
        <v>Ninguno</v>
      </c>
      <c r="AF250" s="56" t="str">
        <f>VLOOKUP(Tabla15[[#This Row],[N° 
Evento]],'Eventos de riesgos'!B:V,21,0)</f>
        <v>Aprobado</v>
      </c>
      <c r="AG250" s="59" t="str">
        <f>VLOOKUP(Tabla15[[#This Row],[N° 
Evento]],'Eventos de riesgos'!B:W,22,0)</f>
        <v>17/07/2025 19:27:04: Creado
01/08/2025 16:29:30: Actualizado</v>
      </c>
    </row>
    <row r="251" spans="3:33" ht="59" customHeight="1" x14ac:dyDescent="0.55000000000000004">
      <c r="C251" s="54" t="str">
        <f>+Tabla15[[#This Row],[N° 
Evento]]&amp;"-"&amp;Tabla15[[#This Row],[N° Tarea]]</f>
        <v>78-1</v>
      </c>
      <c r="D251" s="54">
        <v>78</v>
      </c>
      <c r="E251" s="54">
        <v>1</v>
      </c>
      <c r="F251" s="55" t="s">
        <v>723</v>
      </c>
      <c r="G251" s="44" t="s">
        <v>1019</v>
      </c>
      <c r="H251" s="59" t="s">
        <v>739</v>
      </c>
      <c r="I251" s="59" t="s">
        <v>95</v>
      </c>
      <c r="J251" s="57">
        <v>45845</v>
      </c>
      <c r="K251" s="57">
        <v>45845</v>
      </c>
      <c r="L251" s="47" t="str">
        <f>IF(Tabla15[[#This Row],[Fecha de Finalización]]&gt;0,"Cerrada","En Proceso")</f>
        <v>Cerrada</v>
      </c>
      <c r="M251" s="58">
        <f t="shared" ref="M251:M264" si="9">+K251-J251</f>
        <v>0</v>
      </c>
      <c r="N251" s="59"/>
      <c r="O251" s="54">
        <f>VLOOKUP(Tabla15[[#This Row],[N° 
Evento]],'Eventos de riesgos'!B:C,2,0)</f>
        <v>2025</v>
      </c>
      <c r="P251" s="54" t="str">
        <f>VLOOKUP(Tabla15[[#This Row],[N° 
Evento]],'Eventos de riesgos'!B:D,3,0)</f>
        <v>Jul</v>
      </c>
      <c r="Q251" s="60">
        <f>VLOOKUP(Tabla15[[#This Row],[N° 
Evento]],'Eventos de riesgos'!B:E,4,0)</f>
        <v>45842.597222222219</v>
      </c>
      <c r="R251" s="60">
        <f>VLOOKUP(Tabla15[[#This Row],[N° 
Evento]],'Eventos de riesgos'!B:F,5,0)</f>
        <v>45845.597916666666</v>
      </c>
      <c r="S251" s="60">
        <f>VLOOKUP(Tabla15[[#This Row],[N° 
Evento]],'Eventos de riesgos'!B:G,6,0)</f>
        <v>45839.597916666666</v>
      </c>
      <c r="T251" s="63" t="str">
        <f>VLOOKUP(Tabla15[[#This Row],[N° 
Evento]],'Eventos de riesgos'!B:H,7,0)</f>
        <v>Caso
Durante el proceso de aplicación de algunos pagos, se detectó que en ciertos casos no se había aperturado la cuota correspondiente al producto DAES. Inicialmente, esta situación se resolvía mediante ajustes manuales en el sistema para permitir la aplicación del pago. Sin embargo, al evidenciar que múltiples cuentas presentaban la misma inconsistencia, se procedió a realizar una validación masiva cruzando el reporte básico de asociados con el reporte de pagos con corte al 1 de agosto de 2025.Como resultado de esta revisión, se identificaron 622 cuentas del producto DAES sin la apertura de las cuotas correspondientes a los meses de junio y julio. No se evidenció un patrón común entre los casos, ya que las cuentas pertenecen a distintas pagadurías, fechas de pago, fechas de apertura y modalidades de pago.
Atención a asociados
Desde el área de Servicio al Asociado se atendieron las inconformidades manifestadas por algunos asociados, quienes expresaron su descontento debido a que las cuotas del producto DAES no habían sido descontadas oportunamente. Asimismo, varios de ellos manifestaron inconformidad con las llamadas de gestión de cobro.
Soporte para ajustes en el sistema
Una vez identificada la inconsistencia, se elevó la solicitud al proveedor WOG a través del canal de soporte por chat, el viernes 4 de junio a las 9:59 a.m. La respuesta fue recibida el lunes 7 de junio a las 3:49 p.m., indicando que los ajustes habían sido realizados y solicitando la validación correspondiente.Cabe resaltar que esta situación ya se había presentado anteriormente en febrero de 2025, bajo el caso registrado en Redmine con el número #66041.
Gestión de recaudo
Desde el área de Operaciones se gestionó el recaudo de las cuotas del producto DAES, logrando normalizar la situación de 452 asociados de un total de 723. Del total restante, 56 se encuentran pendientes de ajuste técnico y 215 asociados presentan cuotas aún por pagar.
Causas
Presuntas fallas derivadas de las actualizaciones en el Core Financiero WOG, las cuales impidieron la correcta apertura de cuotas del producto DAES en múltiples cuentas, afectando los ciclos normales de recaudo.
Ausencia de revisión y validación técnica posterior a los procesos de actualización, lo que permitió que las inconsistencias no fueran identificadas ni corregidas oportunamente pese a que ya se habían presentado unos meses atrás.
Impacto
Aumento de la mora en DAES por no lograr el recaudo efectivo.
Afectación en la imagen por la percepción de desorganización en el manejo de los descuentos.
Incremento en la carga operativa para la gestión y seguimiento de estos casos.</v>
      </c>
      <c r="U251" s="61">
        <f>VLOOKUP(Tabla15[[#This Row],[N° 
Evento]],'Eventos de riesgos'!B:I,8,0)</f>
        <v>0</v>
      </c>
      <c r="V251" s="61">
        <f>VLOOKUP(Tabla15[[#This Row],[N° 
Evento]],'Eventos de riesgos'!B:J,9,0)</f>
        <v>0</v>
      </c>
      <c r="W251" s="61">
        <f>VLOOKUP(Tabla15[[#This Row],[N° 
Evento]],'Eventos de riesgos'!B:K,10,0)</f>
        <v>0</v>
      </c>
      <c r="X251" s="59" t="str">
        <f>VLOOKUP(Tabla15[[#This Row],[N° 
Evento]],'Eventos de riesgos'!B:L,11,0)</f>
        <v>4 - Asociados o Clientes</v>
      </c>
      <c r="Y251" s="59" t="str">
        <f>VLOOKUP(Tabla15[[#This Row],[N° 
Evento]],'Eventos de riesgos'!B:M,12,0)</f>
        <v>43 - Productos o Servicios Defectuosos</v>
      </c>
      <c r="Z251" s="59" t="str">
        <f>VLOOKUP(Tabla15[[#This Row],[N° 
Evento]],'Eventos de riesgos'!B:N,13,0)</f>
        <v>431 - Defectos del Producto</v>
      </c>
      <c r="AA251" s="44" t="str">
        <f>+VLOOKUP(Tabla15[[#This Row],[N° 
Evento]],'Eventos de riesgos'!B:AE,23,0)</f>
        <v>Falla en apertura de cuota CDAT</v>
      </c>
      <c r="AB251" s="54" t="str">
        <f>VLOOKUP(Tabla15[[#This Row],[N° 
Evento]],'Eventos de riesgos'!B:O,14,0)</f>
        <v>Ninguna</v>
      </c>
      <c r="AC251" s="60">
        <f>VLOOKUP(Tabla15[[#This Row],[N° 
Evento]],'Eventos de riesgos'!B:P,15,0)</f>
        <v>45845.606944444444</v>
      </c>
      <c r="AD251" s="54" t="str">
        <f>VLOOKUP(Tabla15[[#This Row],[N° 
Evento]],'Eventos de riesgos'!B:Q,16,0)</f>
        <v>Depósito de Ahorro con Estímulo (DAES)</v>
      </c>
      <c r="AE251" s="54" t="str">
        <f>VLOOKUP(Tabla15[[#This Row],[N° 
Evento]],'Eventos de riesgos'!B:R,17,0)</f>
        <v>Ninguno</v>
      </c>
      <c r="AF251" s="56" t="str">
        <f>VLOOKUP(Tabla15[[#This Row],[N° 
Evento]],'Eventos de riesgos'!B:V,21,0)</f>
        <v>Aprobado</v>
      </c>
      <c r="AG251" s="59" t="str">
        <f>VLOOKUP(Tabla15[[#This Row],[N° 
Evento]],'Eventos de riesgos'!B:W,22,0)</f>
        <v>null
04/08/2025 09:46:13: Aprobado para gestión
04/08/2025 09:46:30: Aprobado para gestión
04/08/2025 13:45:57: Actualizado
04/08/2025 13:50:27: Actualización</v>
      </c>
    </row>
    <row r="252" spans="3:33" ht="59" customHeight="1" x14ac:dyDescent="0.55000000000000004">
      <c r="C252" s="54" t="str">
        <f>+Tabla15[[#This Row],[N° 
Evento]]&amp;"-"&amp;Tabla15[[#This Row],[N° Tarea]]</f>
        <v>78-2</v>
      </c>
      <c r="D252" s="54">
        <v>78</v>
      </c>
      <c r="E252" s="54">
        <v>2</v>
      </c>
      <c r="F252" s="55" t="s">
        <v>724</v>
      </c>
      <c r="G252" s="44" t="s">
        <v>1019</v>
      </c>
      <c r="H252" s="59" t="s">
        <v>729</v>
      </c>
      <c r="I252" s="59" t="s">
        <v>91</v>
      </c>
      <c r="J252" s="57">
        <v>45845</v>
      </c>
      <c r="K252" s="57">
        <v>45845</v>
      </c>
      <c r="L252" s="47" t="str">
        <f>IF(Tabla15[[#This Row],[Fecha de Finalización]]&gt;0,"Cerrada","En Proceso")</f>
        <v>Cerrada</v>
      </c>
      <c r="M252" s="58">
        <f t="shared" si="9"/>
        <v>0</v>
      </c>
      <c r="N252" s="59"/>
      <c r="O252" s="54">
        <f>VLOOKUP(Tabla15[[#This Row],[N° 
Evento]],'Eventos de riesgos'!B:C,2,0)</f>
        <v>2025</v>
      </c>
      <c r="P252" s="54" t="str">
        <f>VLOOKUP(Tabla15[[#This Row],[N° 
Evento]],'Eventos de riesgos'!B:D,3,0)</f>
        <v>Jul</v>
      </c>
      <c r="Q252" s="60">
        <f>VLOOKUP(Tabla15[[#This Row],[N° 
Evento]],'Eventos de riesgos'!B:E,4,0)</f>
        <v>45842.597222222219</v>
      </c>
      <c r="R252" s="60">
        <f>VLOOKUP(Tabla15[[#This Row],[N° 
Evento]],'Eventos de riesgos'!B:F,5,0)</f>
        <v>45845.597916666666</v>
      </c>
      <c r="S252" s="60">
        <f>VLOOKUP(Tabla15[[#This Row],[N° 
Evento]],'Eventos de riesgos'!B:G,6,0)</f>
        <v>45839.597916666666</v>
      </c>
      <c r="T252" s="63" t="str">
        <f>VLOOKUP(Tabla15[[#This Row],[N° 
Evento]],'Eventos de riesgos'!B:H,7,0)</f>
        <v>Caso
Durante el proceso de aplicación de algunos pagos, se detectó que en ciertos casos no se había aperturado la cuota correspondiente al producto DAES. Inicialmente, esta situación se resolvía mediante ajustes manuales en el sistema para permitir la aplicación del pago. Sin embargo, al evidenciar que múltiples cuentas presentaban la misma inconsistencia, se procedió a realizar una validación masiva cruzando el reporte básico de asociados con el reporte de pagos con corte al 1 de agosto de 2025.Como resultado de esta revisión, se identificaron 622 cuentas del producto DAES sin la apertura de las cuotas correspondientes a los meses de junio y julio. No se evidenció un patrón común entre los casos, ya que las cuentas pertenecen a distintas pagadurías, fechas de pago, fechas de apertura y modalidades de pago.
Atención a asociados
Desde el área de Servicio al Asociado se atendieron las inconformidades manifestadas por algunos asociados, quienes expresaron su descontento debido a que las cuotas del producto DAES no habían sido descontadas oportunamente. Asimismo, varios de ellos manifestaron inconformidad con las llamadas de gestión de cobro.
Soporte para ajustes en el sistema
Una vez identificada la inconsistencia, se elevó la solicitud al proveedor WOG a través del canal de soporte por chat, el viernes 4 de junio a las 9:59 a.m. La respuesta fue recibida el lunes 7 de junio a las 3:49 p.m., indicando que los ajustes habían sido realizados y solicitando la validación correspondiente.Cabe resaltar que esta situación ya se había presentado anteriormente en febrero de 2025, bajo el caso registrado en Redmine con el número #66041.
Gestión de recaudo
Desde el área de Operaciones se gestionó el recaudo de las cuotas del producto DAES, logrando normalizar la situación de 452 asociados de un total de 723. Del total restante, 56 se encuentran pendientes de ajuste técnico y 215 asociados presentan cuotas aún por pagar.
Causas
Presuntas fallas derivadas de las actualizaciones en el Core Financiero WOG, las cuales impidieron la correcta apertura de cuotas del producto DAES en múltiples cuentas, afectando los ciclos normales de recaudo.
Ausencia de revisión y validación técnica posterior a los procesos de actualización, lo que permitió que las inconsistencias no fueran identificadas ni corregidas oportunamente pese a que ya se habían presentado unos meses atrás.
Impacto
Aumento de la mora en DAES por no lograr el recaudo efectivo.
Afectación en la imagen por la percepción de desorganización en el manejo de los descuentos.
Incremento en la carga operativa para la gestión y seguimiento de estos casos.</v>
      </c>
      <c r="U252" s="61">
        <f>VLOOKUP(Tabla15[[#This Row],[N° 
Evento]],'Eventos de riesgos'!B:I,8,0)</f>
        <v>0</v>
      </c>
      <c r="V252" s="61">
        <f>VLOOKUP(Tabla15[[#This Row],[N° 
Evento]],'Eventos de riesgos'!B:J,9,0)</f>
        <v>0</v>
      </c>
      <c r="W252" s="61">
        <f>VLOOKUP(Tabla15[[#This Row],[N° 
Evento]],'Eventos de riesgos'!B:K,10,0)</f>
        <v>0</v>
      </c>
      <c r="X252" s="59" t="str">
        <f>VLOOKUP(Tabla15[[#This Row],[N° 
Evento]],'Eventos de riesgos'!B:L,11,0)</f>
        <v>4 - Asociados o Clientes</v>
      </c>
      <c r="Y252" s="59" t="str">
        <f>VLOOKUP(Tabla15[[#This Row],[N° 
Evento]],'Eventos de riesgos'!B:M,12,0)</f>
        <v>43 - Productos o Servicios Defectuosos</v>
      </c>
      <c r="Z252" s="59" t="str">
        <f>VLOOKUP(Tabla15[[#This Row],[N° 
Evento]],'Eventos de riesgos'!B:N,13,0)</f>
        <v>431 - Defectos del Producto</v>
      </c>
      <c r="AA252" s="44" t="str">
        <f>+VLOOKUP(Tabla15[[#This Row],[N° 
Evento]],'Eventos de riesgos'!B:AE,23,0)</f>
        <v>Falla en apertura de cuota CDAT</v>
      </c>
      <c r="AB252" s="54" t="str">
        <f>VLOOKUP(Tabla15[[#This Row],[N° 
Evento]],'Eventos de riesgos'!B:O,14,0)</f>
        <v>Ninguna</v>
      </c>
      <c r="AC252" s="60">
        <f>VLOOKUP(Tabla15[[#This Row],[N° 
Evento]],'Eventos de riesgos'!B:P,15,0)</f>
        <v>45845.606944444444</v>
      </c>
      <c r="AD252" s="54" t="str">
        <f>VLOOKUP(Tabla15[[#This Row],[N° 
Evento]],'Eventos de riesgos'!B:Q,16,0)</f>
        <v>Depósito de Ahorro con Estímulo (DAES)</v>
      </c>
      <c r="AE252" s="54" t="str">
        <f>VLOOKUP(Tabla15[[#This Row],[N° 
Evento]],'Eventos de riesgos'!B:R,17,0)</f>
        <v>Ninguno</v>
      </c>
      <c r="AF252" s="56" t="str">
        <f>VLOOKUP(Tabla15[[#This Row],[N° 
Evento]],'Eventos de riesgos'!B:V,21,0)</f>
        <v>Aprobado</v>
      </c>
      <c r="AG252" s="59" t="str">
        <f>VLOOKUP(Tabla15[[#This Row],[N° 
Evento]],'Eventos de riesgos'!B:W,22,0)</f>
        <v>null
04/08/2025 09:46:13: Aprobado para gestión
04/08/2025 09:46:30: Aprobado para gestión
04/08/2025 13:45:57: Actualizado
04/08/2025 13:50:27: Actualización</v>
      </c>
    </row>
    <row r="253" spans="3:33" ht="59" customHeight="1" x14ac:dyDescent="0.55000000000000004">
      <c r="C253" s="54" t="str">
        <f>+Tabla15[[#This Row],[N° 
Evento]]&amp;"-"&amp;Tabla15[[#This Row],[N° Tarea]]</f>
        <v>78-3</v>
      </c>
      <c r="D253" s="54">
        <v>78</v>
      </c>
      <c r="E253" s="54">
        <v>3</v>
      </c>
      <c r="F253" s="55" t="s">
        <v>725</v>
      </c>
      <c r="G253" s="44" t="s">
        <v>1019</v>
      </c>
      <c r="H253" s="59" t="s">
        <v>730</v>
      </c>
      <c r="I253" s="59" t="s">
        <v>91</v>
      </c>
      <c r="J253" s="57">
        <v>45845</v>
      </c>
      <c r="K253" s="57">
        <v>45868</v>
      </c>
      <c r="L253" s="47" t="str">
        <f>IF(Tabla15[[#This Row],[Fecha de Finalización]]&gt;0,"Cerrada","En Proceso")</f>
        <v>Cerrada</v>
      </c>
      <c r="M253" s="58">
        <f t="shared" si="9"/>
        <v>23</v>
      </c>
      <c r="N253" s="59" t="s">
        <v>792</v>
      </c>
      <c r="O253" s="54">
        <f>VLOOKUP(Tabla15[[#This Row],[N° 
Evento]],'Eventos de riesgos'!B:C,2,0)</f>
        <v>2025</v>
      </c>
      <c r="P253" s="54" t="str">
        <f>VLOOKUP(Tabla15[[#This Row],[N° 
Evento]],'Eventos de riesgos'!B:D,3,0)</f>
        <v>Jul</v>
      </c>
      <c r="Q253" s="60">
        <f>VLOOKUP(Tabla15[[#This Row],[N° 
Evento]],'Eventos de riesgos'!B:E,4,0)</f>
        <v>45842.597222222219</v>
      </c>
      <c r="R253" s="60">
        <f>VLOOKUP(Tabla15[[#This Row],[N° 
Evento]],'Eventos de riesgos'!B:F,5,0)</f>
        <v>45845.597916666666</v>
      </c>
      <c r="S253" s="60">
        <f>VLOOKUP(Tabla15[[#This Row],[N° 
Evento]],'Eventos de riesgos'!B:G,6,0)</f>
        <v>45839.597916666666</v>
      </c>
      <c r="T253" s="63" t="str">
        <f>VLOOKUP(Tabla15[[#This Row],[N° 
Evento]],'Eventos de riesgos'!B:H,7,0)</f>
        <v>Caso
Durante el proceso de aplicación de algunos pagos, se detectó que en ciertos casos no se había aperturado la cuota correspondiente al producto DAES. Inicialmente, esta situación se resolvía mediante ajustes manuales en el sistema para permitir la aplicación del pago. Sin embargo, al evidenciar que múltiples cuentas presentaban la misma inconsistencia, se procedió a realizar una validación masiva cruzando el reporte básico de asociados con el reporte de pagos con corte al 1 de agosto de 2025.Como resultado de esta revisión, se identificaron 622 cuentas del producto DAES sin la apertura de las cuotas correspondientes a los meses de junio y julio. No se evidenció un patrón común entre los casos, ya que las cuentas pertenecen a distintas pagadurías, fechas de pago, fechas de apertura y modalidades de pago.
Atención a asociados
Desde el área de Servicio al Asociado se atendieron las inconformidades manifestadas por algunos asociados, quienes expresaron su descontento debido a que las cuotas del producto DAES no habían sido descontadas oportunamente. Asimismo, varios de ellos manifestaron inconformidad con las llamadas de gestión de cobro.
Soporte para ajustes en el sistema
Una vez identificada la inconsistencia, se elevó la solicitud al proveedor WOG a través del canal de soporte por chat, el viernes 4 de junio a las 9:59 a.m. La respuesta fue recibida el lunes 7 de junio a las 3:49 p.m., indicando que los ajustes habían sido realizados y solicitando la validación correspondiente.Cabe resaltar que esta situación ya se había presentado anteriormente en febrero de 2025, bajo el caso registrado en Redmine con el número #66041.
Gestión de recaudo
Desde el área de Operaciones se gestionó el recaudo de las cuotas del producto DAES, logrando normalizar la situación de 452 asociados de un total de 723. Del total restante, 56 se encuentran pendientes de ajuste técnico y 215 asociados presentan cuotas aún por pagar.
Causas
Presuntas fallas derivadas de las actualizaciones en el Core Financiero WOG, las cuales impidieron la correcta apertura de cuotas del producto DAES en múltiples cuentas, afectando los ciclos normales de recaudo.
Ausencia de revisión y validación técnica posterior a los procesos de actualización, lo que permitió que las inconsistencias no fueran identificadas ni corregidas oportunamente pese a que ya se habían presentado unos meses atrás.
Impacto
Aumento de la mora en DAES por no lograr el recaudo efectivo.
Afectación en la imagen por la percepción de desorganización en el manejo de los descuentos.
Incremento en la carga operativa para la gestión y seguimiento de estos casos.</v>
      </c>
      <c r="U253" s="61">
        <f>VLOOKUP(Tabla15[[#This Row],[N° 
Evento]],'Eventos de riesgos'!B:I,8,0)</f>
        <v>0</v>
      </c>
      <c r="V253" s="61">
        <f>VLOOKUP(Tabla15[[#This Row],[N° 
Evento]],'Eventos de riesgos'!B:J,9,0)</f>
        <v>0</v>
      </c>
      <c r="W253" s="61">
        <f>VLOOKUP(Tabla15[[#This Row],[N° 
Evento]],'Eventos de riesgos'!B:K,10,0)</f>
        <v>0</v>
      </c>
      <c r="X253" s="59" t="str">
        <f>VLOOKUP(Tabla15[[#This Row],[N° 
Evento]],'Eventos de riesgos'!B:L,11,0)</f>
        <v>4 - Asociados o Clientes</v>
      </c>
      <c r="Y253" s="59" t="str">
        <f>VLOOKUP(Tabla15[[#This Row],[N° 
Evento]],'Eventos de riesgos'!B:M,12,0)</f>
        <v>43 - Productos o Servicios Defectuosos</v>
      </c>
      <c r="Z253" s="59" t="str">
        <f>VLOOKUP(Tabla15[[#This Row],[N° 
Evento]],'Eventos de riesgos'!B:N,13,0)</f>
        <v>431 - Defectos del Producto</v>
      </c>
      <c r="AA253" s="44" t="str">
        <f>+VLOOKUP(Tabla15[[#This Row],[N° 
Evento]],'Eventos de riesgos'!B:AE,23,0)</f>
        <v>Falla en apertura de cuota CDAT</v>
      </c>
      <c r="AB253" s="54" t="str">
        <f>VLOOKUP(Tabla15[[#This Row],[N° 
Evento]],'Eventos de riesgos'!B:O,14,0)</f>
        <v>Ninguna</v>
      </c>
      <c r="AC253" s="60">
        <f>VLOOKUP(Tabla15[[#This Row],[N° 
Evento]],'Eventos de riesgos'!B:P,15,0)</f>
        <v>45845.606944444444</v>
      </c>
      <c r="AD253" s="54" t="str">
        <f>VLOOKUP(Tabla15[[#This Row],[N° 
Evento]],'Eventos de riesgos'!B:Q,16,0)</f>
        <v>Depósito de Ahorro con Estímulo (DAES)</v>
      </c>
      <c r="AE253" s="54" t="str">
        <f>VLOOKUP(Tabla15[[#This Row],[N° 
Evento]],'Eventos de riesgos'!B:R,17,0)</f>
        <v>Ninguno</v>
      </c>
      <c r="AF253" s="56" t="str">
        <f>VLOOKUP(Tabla15[[#This Row],[N° 
Evento]],'Eventos de riesgos'!B:V,21,0)</f>
        <v>Aprobado</v>
      </c>
      <c r="AG253" s="59" t="str">
        <f>VLOOKUP(Tabla15[[#This Row],[N° 
Evento]],'Eventos de riesgos'!B:W,22,0)</f>
        <v>null
04/08/2025 09:46:13: Aprobado para gestión
04/08/2025 09:46:30: Aprobado para gestión
04/08/2025 13:45:57: Actualizado
04/08/2025 13:50:27: Actualización</v>
      </c>
    </row>
    <row r="254" spans="3:33" ht="59" customHeight="1" x14ac:dyDescent="0.55000000000000004">
      <c r="C254" s="54" t="str">
        <f>+Tabla15[[#This Row],[N° 
Evento]]&amp;"-"&amp;Tabla15[[#This Row],[N° Tarea]]</f>
        <v>78-4</v>
      </c>
      <c r="D254" s="54">
        <v>78</v>
      </c>
      <c r="E254" s="54">
        <v>4</v>
      </c>
      <c r="F254" s="55" t="s">
        <v>726</v>
      </c>
      <c r="G254" s="44" t="s">
        <v>1019</v>
      </c>
      <c r="H254" s="59" t="s">
        <v>233</v>
      </c>
      <c r="I254" s="59" t="s">
        <v>240</v>
      </c>
      <c r="J254" s="57">
        <v>45845</v>
      </c>
      <c r="K254" s="57">
        <v>45868</v>
      </c>
      <c r="L254" s="47" t="str">
        <f>IF(Tabla15[[#This Row],[Fecha de Finalización]]&gt;0,"Cerrada","En Proceso")</f>
        <v>Cerrada</v>
      </c>
      <c r="M254" s="58">
        <f t="shared" si="9"/>
        <v>23</v>
      </c>
      <c r="N254" s="59" t="s">
        <v>792</v>
      </c>
      <c r="O254" s="54">
        <f>VLOOKUP(Tabla15[[#This Row],[N° 
Evento]],'Eventos de riesgos'!B:C,2,0)</f>
        <v>2025</v>
      </c>
      <c r="P254" s="54" t="str">
        <f>VLOOKUP(Tabla15[[#This Row],[N° 
Evento]],'Eventos de riesgos'!B:D,3,0)</f>
        <v>Jul</v>
      </c>
      <c r="Q254" s="60">
        <f>VLOOKUP(Tabla15[[#This Row],[N° 
Evento]],'Eventos de riesgos'!B:E,4,0)</f>
        <v>45842.597222222219</v>
      </c>
      <c r="R254" s="60">
        <f>VLOOKUP(Tabla15[[#This Row],[N° 
Evento]],'Eventos de riesgos'!B:F,5,0)</f>
        <v>45845.597916666666</v>
      </c>
      <c r="S254" s="60">
        <f>VLOOKUP(Tabla15[[#This Row],[N° 
Evento]],'Eventos de riesgos'!B:G,6,0)</f>
        <v>45839.597916666666</v>
      </c>
      <c r="T254" s="63" t="str">
        <f>VLOOKUP(Tabla15[[#This Row],[N° 
Evento]],'Eventos de riesgos'!B:H,7,0)</f>
        <v>Caso
Durante el proceso de aplicación de algunos pagos, se detectó que en ciertos casos no se había aperturado la cuota correspondiente al producto DAES. Inicialmente, esta situación se resolvía mediante ajustes manuales en el sistema para permitir la aplicación del pago. Sin embargo, al evidenciar que múltiples cuentas presentaban la misma inconsistencia, se procedió a realizar una validación masiva cruzando el reporte básico de asociados con el reporte de pagos con corte al 1 de agosto de 2025.Como resultado de esta revisión, se identificaron 622 cuentas del producto DAES sin la apertura de las cuotas correspondientes a los meses de junio y julio. No se evidenció un patrón común entre los casos, ya que las cuentas pertenecen a distintas pagadurías, fechas de pago, fechas de apertura y modalidades de pago.
Atención a asociados
Desde el área de Servicio al Asociado se atendieron las inconformidades manifestadas por algunos asociados, quienes expresaron su descontento debido a que las cuotas del producto DAES no habían sido descontadas oportunamente. Asimismo, varios de ellos manifestaron inconformidad con las llamadas de gestión de cobro.
Soporte para ajustes en el sistema
Una vez identificada la inconsistencia, se elevó la solicitud al proveedor WOG a través del canal de soporte por chat, el viernes 4 de junio a las 9:59 a.m. La respuesta fue recibida el lunes 7 de junio a las 3:49 p.m., indicando que los ajustes habían sido realizados y solicitando la validación correspondiente.Cabe resaltar que esta situación ya se había presentado anteriormente en febrero de 2025, bajo el caso registrado en Redmine con el número #66041.
Gestión de recaudo
Desde el área de Operaciones se gestionó el recaudo de las cuotas del producto DAES, logrando normalizar la situación de 452 asociados de un total de 723. Del total restante, 56 se encuentran pendientes de ajuste técnico y 215 asociados presentan cuotas aún por pagar.
Causas
Presuntas fallas derivadas de las actualizaciones en el Core Financiero WOG, las cuales impidieron la correcta apertura de cuotas del producto DAES en múltiples cuentas, afectando los ciclos normales de recaudo.
Ausencia de revisión y validación técnica posterior a los procesos de actualización, lo que permitió que las inconsistencias no fueran identificadas ni corregidas oportunamente pese a que ya se habían presentado unos meses atrás.
Impacto
Aumento de la mora en DAES por no lograr el recaudo efectivo.
Afectación en la imagen por la percepción de desorganización en el manejo de los descuentos.
Incremento en la carga operativa para la gestión y seguimiento de estos casos.</v>
      </c>
      <c r="U254" s="61">
        <f>VLOOKUP(Tabla15[[#This Row],[N° 
Evento]],'Eventos de riesgos'!B:I,8,0)</f>
        <v>0</v>
      </c>
      <c r="V254" s="61">
        <f>VLOOKUP(Tabla15[[#This Row],[N° 
Evento]],'Eventos de riesgos'!B:J,9,0)</f>
        <v>0</v>
      </c>
      <c r="W254" s="61">
        <f>VLOOKUP(Tabla15[[#This Row],[N° 
Evento]],'Eventos de riesgos'!B:K,10,0)</f>
        <v>0</v>
      </c>
      <c r="X254" s="59" t="str">
        <f>VLOOKUP(Tabla15[[#This Row],[N° 
Evento]],'Eventos de riesgos'!B:L,11,0)</f>
        <v>4 - Asociados o Clientes</v>
      </c>
      <c r="Y254" s="59" t="str">
        <f>VLOOKUP(Tabla15[[#This Row],[N° 
Evento]],'Eventos de riesgos'!B:M,12,0)</f>
        <v>43 - Productos o Servicios Defectuosos</v>
      </c>
      <c r="Z254" s="59" t="str">
        <f>VLOOKUP(Tabla15[[#This Row],[N° 
Evento]],'Eventos de riesgos'!B:N,13,0)</f>
        <v>431 - Defectos del Producto</v>
      </c>
      <c r="AA254" s="44" t="str">
        <f>+VLOOKUP(Tabla15[[#This Row],[N° 
Evento]],'Eventos de riesgos'!B:AE,23,0)</f>
        <v>Falla en apertura de cuota CDAT</v>
      </c>
      <c r="AB254" s="54" t="str">
        <f>VLOOKUP(Tabla15[[#This Row],[N° 
Evento]],'Eventos de riesgos'!B:O,14,0)</f>
        <v>Ninguna</v>
      </c>
      <c r="AC254" s="60">
        <f>VLOOKUP(Tabla15[[#This Row],[N° 
Evento]],'Eventos de riesgos'!B:P,15,0)</f>
        <v>45845.606944444444</v>
      </c>
      <c r="AD254" s="54" t="str">
        <f>VLOOKUP(Tabla15[[#This Row],[N° 
Evento]],'Eventos de riesgos'!B:Q,16,0)</f>
        <v>Depósito de Ahorro con Estímulo (DAES)</v>
      </c>
      <c r="AE254" s="54" t="str">
        <f>VLOOKUP(Tabla15[[#This Row],[N° 
Evento]],'Eventos de riesgos'!B:R,17,0)</f>
        <v>Ninguno</v>
      </c>
      <c r="AF254" s="56" t="str">
        <f>VLOOKUP(Tabla15[[#This Row],[N° 
Evento]],'Eventos de riesgos'!B:V,21,0)</f>
        <v>Aprobado</v>
      </c>
      <c r="AG254" s="59" t="str">
        <f>VLOOKUP(Tabla15[[#This Row],[N° 
Evento]],'Eventos de riesgos'!B:W,22,0)</f>
        <v>null
04/08/2025 09:46:13: Aprobado para gestión
04/08/2025 09:46:30: Aprobado para gestión
04/08/2025 13:45:57: Actualizado
04/08/2025 13:50:27: Actualización</v>
      </c>
    </row>
    <row r="255" spans="3:33" ht="59" customHeight="1" thickBot="1" x14ac:dyDescent="0.6">
      <c r="C255" s="54" t="str">
        <f>+Tabla15[[#This Row],[N° 
Evento]]&amp;"-"&amp;Tabla15[[#This Row],[N° Tarea]]</f>
        <v>78-5</v>
      </c>
      <c r="D255" s="54">
        <v>78</v>
      </c>
      <c r="E255" s="54">
        <v>5</v>
      </c>
      <c r="F255" s="55" t="s">
        <v>727</v>
      </c>
      <c r="G255" s="44" t="s">
        <v>1020</v>
      </c>
      <c r="H255" s="59" t="s">
        <v>728</v>
      </c>
      <c r="I255" s="59" t="s">
        <v>91</v>
      </c>
      <c r="J255" s="57">
        <v>45845</v>
      </c>
      <c r="K255" s="57">
        <v>45868</v>
      </c>
      <c r="L255" s="47" t="str">
        <f>IF(Tabla15[[#This Row],[Fecha de Finalización]]&gt;0,"Cerrada","En Proceso")</f>
        <v>Cerrada</v>
      </c>
      <c r="M255" s="58">
        <f t="shared" si="9"/>
        <v>23</v>
      </c>
      <c r="N255" s="59" t="s">
        <v>792</v>
      </c>
      <c r="O255" s="54">
        <f>VLOOKUP(Tabla15[[#This Row],[N° 
Evento]],'Eventos de riesgos'!B:C,2,0)</f>
        <v>2025</v>
      </c>
      <c r="P255" s="54" t="str">
        <f>VLOOKUP(Tabla15[[#This Row],[N° 
Evento]],'Eventos de riesgos'!B:D,3,0)</f>
        <v>Jul</v>
      </c>
      <c r="Q255" s="60">
        <f>VLOOKUP(Tabla15[[#This Row],[N° 
Evento]],'Eventos de riesgos'!B:E,4,0)</f>
        <v>45842.597222222219</v>
      </c>
      <c r="R255" s="60">
        <f>VLOOKUP(Tabla15[[#This Row],[N° 
Evento]],'Eventos de riesgos'!B:F,5,0)</f>
        <v>45845.597916666666</v>
      </c>
      <c r="S255" s="60">
        <f>VLOOKUP(Tabla15[[#This Row],[N° 
Evento]],'Eventos de riesgos'!B:G,6,0)</f>
        <v>45839.597916666666</v>
      </c>
      <c r="T255" s="63" t="str">
        <f>VLOOKUP(Tabla15[[#This Row],[N° 
Evento]],'Eventos de riesgos'!B:H,7,0)</f>
        <v>Caso
Durante el proceso de aplicación de algunos pagos, se detectó que en ciertos casos no se había aperturado la cuota correspondiente al producto DAES. Inicialmente, esta situación se resolvía mediante ajustes manuales en el sistema para permitir la aplicación del pago. Sin embargo, al evidenciar que múltiples cuentas presentaban la misma inconsistencia, se procedió a realizar una validación masiva cruzando el reporte básico de asociados con el reporte de pagos con corte al 1 de agosto de 2025.Como resultado de esta revisión, se identificaron 622 cuentas del producto DAES sin la apertura de las cuotas correspondientes a los meses de junio y julio. No se evidenció un patrón común entre los casos, ya que las cuentas pertenecen a distintas pagadurías, fechas de pago, fechas de apertura y modalidades de pago.
Atención a asociados
Desde el área de Servicio al Asociado se atendieron las inconformidades manifestadas por algunos asociados, quienes expresaron su descontento debido a que las cuotas del producto DAES no habían sido descontadas oportunamente. Asimismo, varios de ellos manifestaron inconformidad con las llamadas de gestión de cobro.
Soporte para ajustes en el sistema
Una vez identificada la inconsistencia, se elevó la solicitud al proveedor WOG a través del canal de soporte por chat, el viernes 4 de junio a las 9:59 a.m. La respuesta fue recibida el lunes 7 de junio a las 3:49 p.m., indicando que los ajustes habían sido realizados y solicitando la validación correspondiente.Cabe resaltar que esta situación ya se había presentado anteriormente en febrero de 2025, bajo el caso registrado en Redmine con el número #66041.
Gestión de recaudo
Desde el área de Operaciones se gestionó el recaudo de las cuotas del producto DAES, logrando normalizar la situación de 452 asociados de un total de 723. Del total restante, 56 se encuentran pendientes de ajuste técnico y 215 asociados presentan cuotas aún por pagar.
Causas
Presuntas fallas derivadas de las actualizaciones en el Core Financiero WOG, las cuales impidieron la correcta apertura de cuotas del producto DAES en múltiples cuentas, afectando los ciclos normales de recaudo.
Ausencia de revisión y validación técnica posterior a los procesos de actualización, lo que permitió que las inconsistencias no fueran identificadas ni corregidas oportunamente pese a que ya se habían presentado unos meses atrás.
Impacto
Aumento de la mora en DAES por no lograr el recaudo efectivo.
Afectación en la imagen por la percepción de desorganización en el manejo de los descuentos.
Incremento en la carga operativa para la gestión y seguimiento de estos casos.</v>
      </c>
      <c r="U255" s="61">
        <f>VLOOKUP(Tabla15[[#This Row],[N° 
Evento]],'Eventos de riesgos'!B:I,8,0)</f>
        <v>0</v>
      </c>
      <c r="V255" s="61">
        <f>VLOOKUP(Tabla15[[#This Row],[N° 
Evento]],'Eventos de riesgos'!B:J,9,0)</f>
        <v>0</v>
      </c>
      <c r="W255" s="61">
        <f>VLOOKUP(Tabla15[[#This Row],[N° 
Evento]],'Eventos de riesgos'!B:K,10,0)</f>
        <v>0</v>
      </c>
      <c r="X255" s="59" t="str">
        <f>VLOOKUP(Tabla15[[#This Row],[N° 
Evento]],'Eventos de riesgos'!B:L,11,0)</f>
        <v>4 - Asociados o Clientes</v>
      </c>
      <c r="Y255" s="59" t="str">
        <f>VLOOKUP(Tabla15[[#This Row],[N° 
Evento]],'Eventos de riesgos'!B:M,12,0)</f>
        <v>43 - Productos o Servicios Defectuosos</v>
      </c>
      <c r="Z255" s="59" t="str">
        <f>VLOOKUP(Tabla15[[#This Row],[N° 
Evento]],'Eventos de riesgos'!B:N,13,0)</f>
        <v>431 - Defectos del Producto</v>
      </c>
      <c r="AA255" s="44" t="str">
        <f>+VLOOKUP(Tabla15[[#This Row],[N° 
Evento]],'Eventos de riesgos'!B:AE,23,0)</f>
        <v>Falla en apertura de cuota CDAT</v>
      </c>
      <c r="AB255" s="54" t="str">
        <f>VLOOKUP(Tabla15[[#This Row],[N° 
Evento]],'Eventos de riesgos'!B:O,14,0)</f>
        <v>Ninguna</v>
      </c>
      <c r="AC255" s="60">
        <f>VLOOKUP(Tabla15[[#This Row],[N° 
Evento]],'Eventos de riesgos'!B:P,15,0)</f>
        <v>45845.606944444444</v>
      </c>
      <c r="AD255" s="54" t="str">
        <f>VLOOKUP(Tabla15[[#This Row],[N° 
Evento]],'Eventos de riesgos'!B:Q,16,0)</f>
        <v>Depósito de Ahorro con Estímulo (DAES)</v>
      </c>
      <c r="AE255" s="54" t="str">
        <f>VLOOKUP(Tabla15[[#This Row],[N° 
Evento]],'Eventos de riesgos'!B:R,17,0)</f>
        <v>Ninguno</v>
      </c>
      <c r="AF255" s="56" t="str">
        <f>VLOOKUP(Tabla15[[#This Row],[N° 
Evento]],'Eventos de riesgos'!B:V,21,0)</f>
        <v>Aprobado</v>
      </c>
      <c r="AG255" s="59" t="str">
        <f>VLOOKUP(Tabla15[[#This Row],[N° 
Evento]],'Eventos de riesgos'!B:W,22,0)</f>
        <v>null
04/08/2025 09:46:13: Aprobado para gestión
04/08/2025 09:46:30: Aprobado para gestión
04/08/2025 13:45:57: Actualizado
04/08/2025 13:50:27: Actualización</v>
      </c>
    </row>
    <row r="256" spans="3:33" ht="59" customHeight="1" thickBot="1" x14ac:dyDescent="0.6">
      <c r="C256" s="54" t="str">
        <f>+Tabla15[[#This Row],[N° 
Evento]]&amp;"-"&amp;Tabla15[[#This Row],[N° Tarea]]</f>
        <v>79-1</v>
      </c>
      <c r="D256" s="54">
        <v>79</v>
      </c>
      <c r="E256" s="54">
        <v>1</v>
      </c>
      <c r="F256" s="125" t="s">
        <v>1492</v>
      </c>
      <c r="G256" s="44" t="s">
        <v>1019</v>
      </c>
      <c r="H256" s="59" t="s">
        <v>215</v>
      </c>
      <c r="I256" s="59" t="s">
        <v>91</v>
      </c>
      <c r="J256" s="57">
        <v>45859</v>
      </c>
      <c r="K256" s="57">
        <v>45859</v>
      </c>
      <c r="L256" s="47" t="str">
        <f>IF(Tabla15[[#This Row],[Fecha de Finalización]]&gt;0,"Cerrada","En Proceso")</f>
        <v>Cerrada</v>
      </c>
      <c r="M256" s="58">
        <f t="shared" si="9"/>
        <v>0</v>
      </c>
      <c r="N256" s="59"/>
      <c r="O256" s="54">
        <f>VLOOKUP(Tabla15[[#This Row],[N° 
Evento]],'Eventos de riesgos'!B:C,2,0)</f>
        <v>2025</v>
      </c>
      <c r="P256" s="54" t="str">
        <f>VLOOKUP(Tabla15[[#This Row],[N° 
Evento]],'Eventos de riesgos'!B:D,3,0)</f>
        <v>Jul</v>
      </c>
      <c r="Q256" s="60">
        <f>VLOOKUP(Tabla15[[#This Row],[N° 
Evento]],'Eventos de riesgos'!B:E,4,0)</f>
        <v>45890.614583333336</v>
      </c>
      <c r="R256" s="60">
        <f>VLOOKUP(Tabla15[[#This Row],[N° 
Evento]],'Eventos de riesgos'!B:F,5,0)</f>
        <v>45892.614583333336</v>
      </c>
      <c r="S256" s="60">
        <f>VLOOKUP(Tabla15[[#This Row],[N° 
Evento]],'Eventos de riesgos'!B:G,6,0)</f>
        <v>45890.614583333336</v>
      </c>
      <c r="T256" s="63" t="str">
        <f>VLOOKUP(Tabla15[[#This Row],[N° 
Evento]],'Eventos de riesgos'!B:H,7,0)</f>
        <v xml:space="preserve">Caso
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 Anexo 1. Conversación de WhatsApp – Reporte inicial del incidente.
Reunión del equipo directivo
Sobre las 11:30 a.m. se llevó a cabo una reunión del equipo directivo con el propósito de analizar el incidente, evaluar su alcance y definir las medidas inmediatas de contención y verificación. Como resultado de la sesión, se identificaron las principales hipótesis y posibles causas asociadas a la materialización del evento. Anexo 2. Acta de reunión.
Identificación detallada de los casos reportados
Se consolidó la información de los asociados que reportaron operaciones no reconocidas mediante la modalidad de retiro sin tarjeta durante julio de 2025, identificándose afectaciones confirmadas por un valor total de $10.040.000 correspondientes a seis asociados: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
Como medida inmediata de contención, se realizó la inhabilitación preventiva y temporal de los usuarios registrados en el Multiportal, luego de identificar que los asociados enrolados previamente en la App anterior migraban automáticamente a la nueva App. Esta acción permitió reducir la exposición al riesgo mientras se adelantaban las validaciones y análisis correspondientes. Anexo 3. Usuarios Multiportal (archivo Excel)
Comunicación temporal en la App
Mientras se adelantaban las validaciones y el análisis interno del incidente, se publicó un mensaje temporal en el banner informativo de la App, informando la inhabilidad temporal del acceso al Multiportal. Esta medida tuvo como finalidad controlar la exposición del incidente, evitar afectaciones operativas adicionales y gestionar la comunicación con los asociados de manera preventiva. Anexo 4. Imagen de publicación Banner
Identificación de los puntos de retiro utilizados
Como parte del análisis del incidente, se identificó que los retiros no autorizados mediante la modalidad de retiro sin tarjeta fueron realizados presuntamente de forma irregular en varios cajeros automáticos ubicados en la ciudad de Bogotá. Esta información permitió focalizar la revisión de transacciones y apoyar las gestiones posteriores de validación y recolección de evidencias:
•00966 1225_Carrera 92 60-1100100BOGOTACO 
•00966 3669_Cra 65 No 11-51100100BOGOTACO
•00966 2427_Av Americas No1100100BOGOTACO
Se gestionó ante Banco Coopcentral la solicitud de los registros fílmicos correspondientes a los cajeros automáticos identificados en las transacciones objeto de análisis. Como resultado de la revisión realizada, se observó a una misma persona efectuando retiros en diferentes puntos, situación que fortaleció los elementos de análisis y soporte para las actuaciones internas y legales derivadas del caso. Anexo 5. Registros fílmicos
Análisis de registros de enrolamiento en la nueva App
Durante la revisión de los registros de enrolamiento en la nueva App, se identificó que los asociados afectados realizaron su primer registro durante julio de 2025 mediante el mecanismo de autenticación de Visionamos, sin evidenciar accesos previos en la App anterior ni en el Multiportal. Posteriormente, las áreas de Servicio al Asociado y Control Interno realizaron contacto telefónico con los asociados, quienes confirmaron no haber efectuado los enrolamientos ni las transacciones objeto de análisis.
A partir de este hallazgo, se efectuó una revisión detallada de todos los enrolamientos realizados desde abril de 2025, fecha de salida de la nueva App, identificándose 25 asociados con características similares al patrón evaluado. Como medida preventiva, dichos usuarios permanecieron bloqueados temporalmente mientras se adelantaban las validaciones correspondientes. Anexo 6. Usuarios registrados desde abril 2025.
Validación del patrón geográfico del fraude
Durante el análisis de los casos reportados, se identificó que varios de los asociados afectados tenían lugar de residencia fuera de Bogotá, mientras que los retiros no autorizados fueron realizados en cajeros automáticos ubicados en dicha ciudad. Este comportamiento permitió identificar un patrón geográfico atípico asociado al incidente.
Con base en esta situación, se efectuó una validación individual de los casos identificados. En uno de ellos no fue posible establecer contacto con el asociado; sin embargo, considerando que su residencia correspondía a la ciudad de Medellín y que el retiro fue efectuado en Bogotá, se mantuvo el bloqueo preventivo de la cuenta y el caso fue incluido dentro del total de afectaciones analizadas.
Adicionalmente, la Dirección de Riesgos realizó contacto telefónico con tres asociados residentes en Bogotá cuyos retiros también fueron efectuados en esta ciudad, quienes confirmaron haber realizado directamente las transacciones registradas. De igual forma, se identificaron tres asociados con residencia en otras ciudades, cuyos retiros fueron efectuados en sus respectivas ciudades de domicilio, razón por la cual no fueron incluidos dentro del patrón de fraude evaluado ni se consideraron casos objeto de afectación.
Las validaciones efectuadas permitieron delimitar el comportamiento asociado al incidente y focalizar las medidas de seguimiento sobre los casos que presentaban coincidencias con el patrón identificado. Anexo 7 Movimientos Multiportal. 
Restricción de topes diarios como medida de contención
Previamente al incidente, la Cooperativa había implementado una reducción en los topes diarios de retiro sin tarjeta como medida preventiva de control. Durante el análisis de las transacciones, se evidenció que dicha restricción contribuyó a la contención del riesgo, al impedir la ejecución de nuevos retiros que excedían los límites configurados.
En los registros analizados se identificaron intentos de transacción rechazados por exceder la frecuencia permitida y los montos máximos autorizados para esta funcionalidad. 
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El 22 de julio de 2025 se llevó a cabo una reunión entre representantes de Febor y Banco Coopcentral, con participación de la funcionaria Yurani Sánchez, con el propósito de revisar los avances relacionados con los casos de fraude identificados en la funcionalidad de retiro sin tarjeta de la nueva App Febor.
Durante la reunión, Coopcentral informó que los registros fílmicos de los cajeros automáticos serían entregados en un plazo aproximado de cinco días hábiles, junto con el respectivo informe operativo y las evidencias asociadas al caso. Asimismo, indicó que el patrón identificado correspondía a un tipo de fraude no observado previamente en eventos similares.
En el análisis realizado se evidenció que los presuntos responsables lograron acceder a los correos electrónicos de los asociados afectados, lo que les permitió completar el proceso de enrolamiento en la App mediante el cargue del documento de identidad, la configuración de preguntas de seguridad y la recepción de códigos OTP requeridos para la autenticación. Según la información suministrada, los enrolamientos se efectuaron entre el 15 y el 17 de julio de 2025 desde dispositivos móviles.
Adicionalmente, Coopcentral explicó que el proceso de enrolamiento validaba la información únicamente frente a los datos previamente suministrados por la entidad, sin realizar contrastes con fuentes oficiales como la Registraduría ni mecanismos de reconocimiento facial o validación avanzada de autenticidad documental, situación que representaba una vulnerabilidad relevante en el esquema de autenticación.
Como medida de contención, Coopcentral informó la deshabilitación temporal de nuevos enrolamientos mediante el retiro de términos y condiciones de aceptación, así como la inhabilitación preventiva de usuarios previamente registrados.
Por parte de Febor, se solicitó el detalle de los correos electrónicos utilizados para el envío de códigos OTP y se manifestó la necesidad de escalar formalmente el caso ante Visionamos, considerando la posible existencia de vulnerabilidades asociadas al proceso de autenticación y manejo de información.
Finalmente, se revisó el procedimiento relacionado con la devolución de los recursos sustraídos a los asociados afectados. Frente a este punto, Febor dejó constancia de su posición institucional respecto a que la vulneración no tuvo origen en controles internos de la entidad y definió como compromiso adelantar la gestión formal de reclamación y solicitud de devolución ante Visionamos. Anexo 8. Informes Visionamos
Revisión de correos 
El 23 de julio de 2025, Banco Coopcentral suministró el listado de correos electrónicos a los cuales fueron enviados los códigos OTP utilizados durante los procesos de autenticación relacionados con los enrolamientos analizados.
Como resultado de la revisión efectuada por las áreas de Operaciones y Riesgos, se evidenció que los correos electrónicos asociados a los casos evaluados coincidían con los registrados previamente en las bases de datos de Febor y no presentaban actualizaciones recientes. Este análisis permitió descartar modificaciones recientes de información de contacto como posible origen del incidente.
La validación reiteró la hipótesis asociada a un presunto acceso no autorizado a las cuentas de correo electrónico de los asociados afectados, utilizadas posteriormente durante el proceso de autenticación y enrolamiento en la nueva App.
Solicitud de la devolución de recursos
Con base en los hallazgos identificados durante el análisis del incidente, se definió la elaboración y radicación de una solicitud formal dirigida a Visionamos, orientada a gestionar la devolución de los recursos sustraídos de manera no autorizada a los asociados afectados.
La gestión fue liderada por el área Jurídica de Febor, soportada en las evidencias recopiladas, los análisis efectuados y las validaciones realizadas durante el proceso de investigación del caso. Sin embargo, la solicitud de devolución no fue aceptada por Visionamos, motivo por el cual posteriormente se gestionó un derecho de petición como mecanismo complementario de reclamación.
Devolución de recursos a los asociados afectados
Mientras se adelantaba el proceso formal de reclamación y solicitud de devolución ante Coopcentral y Visionamos, la Cooperativa gestionó internamente la restitución de los recursos a los asociados afectados, con el propósito de mitigar la afectación financiera y reputacional derivada del incidente.
La ejecución de esta medida estuvo sujeta a validación previa por parte de la Gerencia y fue coordinada por la Jefe de Operaciones, en conjunto con el área Jurídica, quienes realizaron las verificaciones correspondientes para la aplicación de los reintegros.
Como resultado del proceso, se efectuó la devolución de recursos a cinco asociados que presentaron la respectiva denuncia y cumplieron con la documentación requerida para el trámite. En el caso del asociado John Jaider Ortiz Bejarano, no se continuó con el proceso de reclamación ni devolución, debido a que el asociado manifestó que el valor afectado no representaba una pérdida relevante frente al trámite requerido para la gestión correspondiente.
Causas
Debilidades en los mecanismos de validación de identidad y autenticación en el proceso de enrolamiento.
Impactos
Económicos 
•Para asociados: Afectación económica a los asociados por retiros no autorizados desde sus cuentas de ahorro.
•Para la entidad: Asunción interna de devoluciones de recursos por parte de la Cooperativa a los asociados afectados.
Pérdida de confianza en los canales digitales:
•Riesgo de baja adopción de la nueva App por temor a vulnerabilidades.
•Posible afectación al proceso de transformación digital de la entidad.
Operacionales 
•Incremento de cargas operativas asociadas a bloqueos preventivos, validaciones, atención de casos y gestión de reclamaciones.
</v>
      </c>
      <c r="U256" s="61">
        <f>VLOOKUP(Tabla15[[#This Row],[N° 
Evento]],'Eventos de riesgos'!B:I,8,0)</f>
        <v>10040000</v>
      </c>
      <c r="V256" s="61">
        <f>VLOOKUP(Tabla15[[#This Row],[N° 
Evento]],'Eventos de riesgos'!B:J,9,0)</f>
        <v>0</v>
      </c>
      <c r="W256" s="61">
        <f>VLOOKUP(Tabla15[[#This Row],[N° 
Evento]],'Eventos de riesgos'!B:K,10,0)</f>
        <v>0</v>
      </c>
      <c r="X256" s="59" t="str">
        <f>VLOOKUP(Tabla15[[#This Row],[N° 
Evento]],'Eventos de riesgos'!B:L,11,0)</f>
        <v>2 - Fraude Externo</v>
      </c>
      <c r="Y256" s="59" t="str">
        <f>VLOOKUP(Tabla15[[#This Row],[N° 
Evento]],'Eventos de riesgos'!B:M,12,0)</f>
        <v>22 - Hurto y Fraude</v>
      </c>
      <c r="Z256" s="59" t="str">
        <f>VLOOKUP(Tabla15[[#This Row],[N° 
Evento]],'Eventos de riesgos'!B:N,13,0)</f>
        <v>221 - Robo o Hurto</v>
      </c>
      <c r="AA256" s="44" t="str">
        <f>+VLOOKUP(Tabla15[[#This Row],[N° 
Evento]],'Eventos de riesgos'!B:AE,23,0)</f>
        <v>Fraude en retiros sin tarjeta</v>
      </c>
      <c r="AB256" s="54" t="str">
        <f>VLOOKUP(Tabla15[[#This Row],[N° 
Evento]],'Eventos de riesgos'!B:O,14,0)</f>
        <v>Ninguna</v>
      </c>
      <c r="AC256" s="60">
        <f>VLOOKUP(Tabla15[[#This Row],[N° 
Evento]],'Eventos de riesgos'!B:P,15,0)</f>
        <v>45869.613194444442</v>
      </c>
      <c r="AD256" s="54" t="str">
        <f>VLOOKUP(Tabla15[[#This Row],[N° 
Evento]],'Eventos de riesgos'!B:Q,16,0)</f>
        <v>Ahorros voluntarios</v>
      </c>
      <c r="AE256" s="54" t="str">
        <f>VLOOKUP(Tabla15[[#This Row],[N° 
Evento]],'Eventos de riesgos'!B:R,17,0)</f>
        <v>Aplicación móvil (App Febor)</v>
      </c>
      <c r="AF256" s="56" t="str">
        <f>VLOOKUP(Tabla15[[#This Row],[N° 
Evento]],'Eventos de riesgos'!B:V,21,0)</f>
        <v>Aprobado</v>
      </c>
      <c r="AG256" s="59" t="str">
        <f>VLOOKUP(Tabla15[[#This Row],[N° 
Evento]],'Eventos de riesgos'!B:W,22,0)</f>
        <v>04/08/2025 14:45:53: Actualización</v>
      </c>
    </row>
    <row r="257" spans="3:33" ht="59" customHeight="1" thickBot="1" x14ac:dyDescent="0.6">
      <c r="C257" s="54" t="str">
        <f>+Tabla15[[#This Row],[N° 
Evento]]&amp;"-"&amp;Tabla15[[#This Row],[N° Tarea]]</f>
        <v>79-2</v>
      </c>
      <c r="D257" s="54">
        <v>79</v>
      </c>
      <c r="E257" s="54">
        <v>2</v>
      </c>
      <c r="F257" s="126" t="s">
        <v>1493</v>
      </c>
      <c r="G257" s="44" t="s">
        <v>1019</v>
      </c>
      <c r="H257" s="59" t="s">
        <v>215</v>
      </c>
      <c r="I257" s="59" t="s">
        <v>91</v>
      </c>
      <c r="J257" s="57">
        <v>45859</v>
      </c>
      <c r="K257" s="57">
        <v>45859</v>
      </c>
      <c r="L257" s="47" t="str">
        <f>IF(Tabla15[[#This Row],[Fecha de Finalización]]&gt;0,"Cerrada","En Proceso")</f>
        <v>Cerrada</v>
      </c>
      <c r="M257" s="58">
        <f t="shared" si="9"/>
        <v>0</v>
      </c>
      <c r="N257" s="59"/>
      <c r="O257" s="54">
        <f>VLOOKUP(Tabla15[[#This Row],[N° 
Evento]],'Eventos de riesgos'!B:C,2,0)</f>
        <v>2025</v>
      </c>
      <c r="P257" s="54" t="str">
        <f>VLOOKUP(Tabla15[[#This Row],[N° 
Evento]],'Eventos de riesgos'!B:D,3,0)</f>
        <v>Jul</v>
      </c>
      <c r="Q257" s="60">
        <f>VLOOKUP(Tabla15[[#This Row],[N° 
Evento]],'Eventos de riesgos'!B:E,4,0)</f>
        <v>45890.614583333336</v>
      </c>
      <c r="R257" s="60">
        <f>VLOOKUP(Tabla15[[#This Row],[N° 
Evento]],'Eventos de riesgos'!B:F,5,0)</f>
        <v>45892.614583333336</v>
      </c>
      <c r="S257" s="60">
        <f>VLOOKUP(Tabla15[[#This Row],[N° 
Evento]],'Eventos de riesgos'!B:G,6,0)</f>
        <v>45890.614583333336</v>
      </c>
      <c r="T257" s="63" t="str">
        <f>VLOOKUP(Tabla15[[#This Row],[N° 
Evento]],'Eventos de riesgos'!B:H,7,0)</f>
        <v xml:space="preserve">Caso
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 Anexo 1. Conversación de WhatsApp – Reporte inicial del incidente.
Reunión del equipo directivo
Sobre las 11:30 a.m. se llevó a cabo una reunión del equipo directivo con el propósito de analizar el incidente, evaluar su alcance y definir las medidas inmediatas de contención y verificación. Como resultado de la sesión, se identificaron las principales hipótesis y posibles causas asociadas a la materialización del evento. Anexo 2. Acta de reunión.
Identificación detallada de los casos reportados
Se consolidó la información de los asociados que reportaron operaciones no reconocidas mediante la modalidad de retiro sin tarjeta durante julio de 2025, identificándose afectaciones confirmadas por un valor total de $10.040.000 correspondientes a seis asociados: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
Como medida inmediata de contención, se realizó la inhabilitación preventiva y temporal de los usuarios registrados en el Multiportal, luego de identificar que los asociados enrolados previamente en la App anterior migraban automáticamente a la nueva App. Esta acción permitió reducir la exposición al riesgo mientras se adelantaban las validaciones y análisis correspondientes. Anexo 3. Usuarios Multiportal (archivo Excel)
Comunicación temporal en la App
Mientras se adelantaban las validaciones y el análisis interno del incidente, se publicó un mensaje temporal en el banner informativo de la App, informando la inhabilidad temporal del acceso al Multiportal. Esta medida tuvo como finalidad controlar la exposición del incidente, evitar afectaciones operativas adicionales y gestionar la comunicación con los asociados de manera preventiva. Anexo 4. Imagen de publicación Banner
Identificación de los puntos de retiro utilizados
Como parte del análisis del incidente, se identificó que los retiros no autorizados mediante la modalidad de retiro sin tarjeta fueron realizados presuntamente de forma irregular en varios cajeros automáticos ubicados en la ciudad de Bogotá. Esta información permitió focalizar la revisión de transacciones y apoyar las gestiones posteriores de validación y recolección de evidencias:
•00966 1225_Carrera 92 60-1100100BOGOTACO 
•00966 3669_Cra 65 No 11-51100100BOGOTACO
•00966 2427_Av Americas No1100100BOGOTACO
Se gestionó ante Banco Coopcentral la solicitud de los registros fílmicos correspondientes a los cajeros automáticos identificados en las transacciones objeto de análisis. Como resultado de la revisión realizada, se observó a una misma persona efectuando retiros en diferentes puntos, situación que fortaleció los elementos de análisis y soporte para las actuaciones internas y legales derivadas del caso. Anexo 5. Registros fílmicos
Análisis de registros de enrolamiento en la nueva App
Durante la revisión de los registros de enrolamiento en la nueva App, se identificó que los asociados afectados realizaron su primer registro durante julio de 2025 mediante el mecanismo de autenticación de Visionamos, sin evidenciar accesos previos en la App anterior ni en el Multiportal. Posteriormente, las áreas de Servicio al Asociado y Control Interno realizaron contacto telefónico con los asociados, quienes confirmaron no haber efectuado los enrolamientos ni las transacciones objeto de análisis.
A partir de este hallazgo, se efectuó una revisión detallada de todos los enrolamientos realizados desde abril de 2025, fecha de salida de la nueva App, identificándose 25 asociados con características similares al patrón evaluado. Como medida preventiva, dichos usuarios permanecieron bloqueados temporalmente mientras se adelantaban las validaciones correspondientes. Anexo 6. Usuarios registrados desde abril 2025.
Validación del patrón geográfico del fraude
Durante el análisis de los casos reportados, se identificó que varios de los asociados afectados tenían lugar de residencia fuera de Bogotá, mientras que los retiros no autorizados fueron realizados en cajeros automáticos ubicados en dicha ciudad. Este comportamiento permitió identificar un patrón geográfico atípico asociado al incidente.
Con base en esta situación, se efectuó una validación individual de los casos identificados. En uno de ellos no fue posible establecer contacto con el asociado; sin embargo, considerando que su residencia correspondía a la ciudad de Medellín y que el retiro fue efectuado en Bogotá, se mantuvo el bloqueo preventivo de la cuenta y el caso fue incluido dentro del total de afectaciones analizadas.
Adicionalmente, la Dirección de Riesgos realizó contacto telefónico con tres asociados residentes en Bogotá cuyos retiros también fueron efectuados en esta ciudad, quienes confirmaron haber realizado directamente las transacciones registradas. De igual forma, se identificaron tres asociados con residencia en otras ciudades, cuyos retiros fueron efectuados en sus respectivas ciudades de domicilio, razón por la cual no fueron incluidos dentro del patrón de fraude evaluado ni se consideraron casos objeto de afectación.
Las validaciones efectuadas permitieron delimitar el comportamiento asociado al incidente y focalizar las medidas de seguimiento sobre los casos que presentaban coincidencias con el patrón identificado. Anexo 7 Movimientos Multiportal. 
Restricción de topes diarios como medida de contención
Previamente al incidente, la Cooperativa había implementado una reducción en los topes diarios de retiro sin tarjeta como medida preventiva de control. Durante el análisis de las transacciones, se evidenció que dicha restricción contribuyó a la contención del riesgo, al impedir la ejecución de nuevos retiros que excedían los límites configurados.
En los registros analizados se identificaron intentos de transacción rechazados por exceder la frecuencia permitida y los montos máximos autorizados para esta funcionalidad. 
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El 22 de julio de 2025 se llevó a cabo una reunión entre representantes de Febor y Banco Coopcentral, con participación de la funcionaria Yurani Sánchez, con el propósito de revisar los avances relacionados con los casos de fraude identificados en la funcionalidad de retiro sin tarjeta de la nueva App Febor.
Durante la reunión, Coopcentral informó que los registros fílmicos de los cajeros automáticos serían entregados en un plazo aproximado de cinco días hábiles, junto con el respectivo informe operativo y las evidencias asociadas al caso. Asimismo, indicó que el patrón identificado correspondía a un tipo de fraude no observado previamente en eventos similares.
En el análisis realizado se evidenció que los presuntos responsables lograron acceder a los correos electrónicos de los asociados afectados, lo que les permitió completar el proceso de enrolamiento en la App mediante el cargue del documento de identidad, la configuración de preguntas de seguridad y la recepción de códigos OTP requeridos para la autenticación. Según la información suministrada, los enrolamientos se efectuaron entre el 15 y el 17 de julio de 2025 desde dispositivos móviles.
Adicionalmente, Coopcentral explicó que el proceso de enrolamiento validaba la información únicamente frente a los datos previamente suministrados por la entidad, sin realizar contrastes con fuentes oficiales como la Registraduría ni mecanismos de reconocimiento facial o validación avanzada de autenticidad documental, situación que representaba una vulnerabilidad relevante en el esquema de autenticación.
Como medida de contención, Coopcentral informó la deshabilitación temporal de nuevos enrolamientos mediante el retiro de términos y condiciones de aceptación, así como la inhabilitación preventiva de usuarios previamente registrados.
Por parte de Febor, se solicitó el detalle de los correos electrónicos utilizados para el envío de códigos OTP y se manifestó la necesidad de escalar formalmente el caso ante Visionamos, considerando la posible existencia de vulnerabilidades asociadas al proceso de autenticación y manejo de información.
Finalmente, se revisó el procedimiento relacionado con la devolución de los recursos sustraídos a los asociados afectados. Frente a este punto, Febor dejó constancia de su posición institucional respecto a que la vulneración no tuvo origen en controles internos de la entidad y definió como compromiso adelantar la gestión formal de reclamación y solicitud de devolución ante Visionamos. Anexo 8. Informes Visionamos
Revisión de correos 
El 23 de julio de 2025, Banco Coopcentral suministró el listado de correos electrónicos a los cuales fueron enviados los códigos OTP utilizados durante los procesos de autenticación relacionados con los enrolamientos analizados.
Como resultado de la revisión efectuada por las áreas de Operaciones y Riesgos, se evidenció que los correos electrónicos asociados a los casos evaluados coincidían con los registrados previamente en las bases de datos de Febor y no presentaban actualizaciones recientes. Este análisis permitió descartar modificaciones recientes de información de contacto como posible origen del incidente.
La validación reiteró la hipótesis asociada a un presunto acceso no autorizado a las cuentas de correo electrónico de los asociados afectados, utilizadas posteriormente durante el proceso de autenticación y enrolamiento en la nueva App.
Solicitud de la devolución de recursos
Con base en los hallazgos identificados durante el análisis del incidente, se definió la elaboración y radicación de una solicitud formal dirigida a Visionamos, orientada a gestionar la devolución de los recursos sustraídos de manera no autorizada a los asociados afectados.
La gestión fue liderada por el área Jurídica de Febor, soportada en las evidencias recopiladas, los análisis efectuados y las validaciones realizadas durante el proceso de investigación del caso. Sin embargo, la solicitud de devolución no fue aceptada por Visionamos, motivo por el cual posteriormente se gestionó un derecho de petición como mecanismo complementario de reclamación.
Devolución de recursos a los asociados afectados
Mientras se adelantaba el proceso formal de reclamación y solicitud de devolución ante Coopcentral y Visionamos, la Cooperativa gestionó internamente la restitución de los recursos a los asociados afectados, con el propósito de mitigar la afectación financiera y reputacional derivada del incidente.
La ejecución de esta medida estuvo sujeta a validación previa por parte de la Gerencia y fue coordinada por la Jefe de Operaciones, en conjunto con el área Jurídica, quienes realizaron las verificaciones correspondientes para la aplicación de los reintegros.
Como resultado del proceso, se efectuó la devolución de recursos a cinco asociados que presentaron la respectiva denuncia y cumplieron con la documentación requerida para el trámite. En el caso del asociado John Jaider Ortiz Bejarano, no se continuó con el proceso de reclamación ni devolución, debido a que el asociado manifestó que el valor afectado no representaba una pérdida relevante frente al trámite requerido para la gestión correspondiente.
Causas
Debilidades en los mecanismos de validación de identidad y autenticación en el proceso de enrolamiento.
Impactos
Económicos 
•Para asociados: Afectación económica a los asociados por retiros no autorizados desde sus cuentas de ahorro.
•Para la entidad: Asunción interna de devoluciones de recursos por parte de la Cooperativa a los asociados afectados.
Pérdida de confianza en los canales digitales:
•Riesgo de baja adopción de la nueva App por temor a vulnerabilidades.
•Posible afectación al proceso de transformación digital de la entidad.
Operacionales 
•Incremento de cargas operativas asociadas a bloqueos preventivos, validaciones, atención de casos y gestión de reclamaciones.
</v>
      </c>
      <c r="U257" s="61">
        <f>VLOOKUP(Tabla15[[#This Row],[N° 
Evento]],'Eventos de riesgos'!B:I,8,0)</f>
        <v>10040000</v>
      </c>
      <c r="V257" s="61">
        <f>VLOOKUP(Tabla15[[#This Row],[N° 
Evento]],'Eventos de riesgos'!B:J,9,0)</f>
        <v>0</v>
      </c>
      <c r="W257" s="61">
        <f>VLOOKUP(Tabla15[[#This Row],[N° 
Evento]],'Eventos de riesgos'!B:K,10,0)</f>
        <v>0</v>
      </c>
      <c r="X257" s="59" t="str">
        <f>VLOOKUP(Tabla15[[#This Row],[N° 
Evento]],'Eventos de riesgos'!B:L,11,0)</f>
        <v>2 - Fraude Externo</v>
      </c>
      <c r="Y257" s="59" t="str">
        <f>VLOOKUP(Tabla15[[#This Row],[N° 
Evento]],'Eventos de riesgos'!B:M,12,0)</f>
        <v>22 - Hurto y Fraude</v>
      </c>
      <c r="Z257" s="59" t="str">
        <f>VLOOKUP(Tabla15[[#This Row],[N° 
Evento]],'Eventos de riesgos'!B:N,13,0)</f>
        <v>221 - Robo o Hurto</v>
      </c>
      <c r="AA257" s="44" t="str">
        <f>+VLOOKUP(Tabla15[[#This Row],[N° 
Evento]],'Eventos de riesgos'!B:AE,23,0)</f>
        <v>Fraude en retiros sin tarjeta</v>
      </c>
      <c r="AB257" s="54" t="str">
        <f>VLOOKUP(Tabla15[[#This Row],[N° 
Evento]],'Eventos de riesgos'!B:O,14,0)</f>
        <v>Ninguna</v>
      </c>
      <c r="AC257" s="60">
        <f>VLOOKUP(Tabla15[[#This Row],[N° 
Evento]],'Eventos de riesgos'!B:P,15,0)</f>
        <v>45869.613194444442</v>
      </c>
      <c r="AD257" s="54" t="str">
        <f>VLOOKUP(Tabla15[[#This Row],[N° 
Evento]],'Eventos de riesgos'!B:Q,16,0)</f>
        <v>Ahorros voluntarios</v>
      </c>
      <c r="AE257" s="54" t="str">
        <f>VLOOKUP(Tabla15[[#This Row],[N° 
Evento]],'Eventos de riesgos'!B:R,17,0)</f>
        <v>Aplicación móvil (App Febor)</v>
      </c>
      <c r="AF257" s="56" t="str">
        <f>VLOOKUP(Tabla15[[#This Row],[N° 
Evento]],'Eventos de riesgos'!B:V,21,0)</f>
        <v>Aprobado</v>
      </c>
      <c r="AG257" s="59" t="str">
        <f>VLOOKUP(Tabla15[[#This Row],[N° 
Evento]],'Eventos de riesgos'!B:W,22,0)</f>
        <v>04/08/2025 14:45:53: Actualización</v>
      </c>
    </row>
    <row r="258" spans="3:33" ht="59" customHeight="1" thickBot="1" x14ac:dyDescent="0.6">
      <c r="C258" s="54" t="str">
        <f>+Tabla15[[#This Row],[N° 
Evento]]&amp;"-"&amp;Tabla15[[#This Row],[N° Tarea]]</f>
        <v>79-3</v>
      </c>
      <c r="D258" s="54">
        <v>79</v>
      </c>
      <c r="E258" s="54">
        <v>3</v>
      </c>
      <c r="F258" s="126" t="s">
        <v>1494</v>
      </c>
      <c r="G258" s="44" t="s">
        <v>1020</v>
      </c>
      <c r="H258" s="59" t="s">
        <v>224</v>
      </c>
      <c r="I258" s="59" t="s">
        <v>269</v>
      </c>
      <c r="J258" s="57">
        <v>45859</v>
      </c>
      <c r="K258" s="57">
        <v>45859</v>
      </c>
      <c r="L258" s="47" t="str">
        <f>IF(Tabla15[[#This Row],[Fecha de Finalización]]&gt;0,"Cerrada","En Proceso")</f>
        <v>Cerrada</v>
      </c>
      <c r="M258" s="58">
        <f t="shared" si="9"/>
        <v>0</v>
      </c>
      <c r="N258" s="59"/>
      <c r="O258" s="54">
        <f>VLOOKUP(Tabla15[[#This Row],[N° 
Evento]],'Eventos de riesgos'!B:C,2,0)</f>
        <v>2025</v>
      </c>
      <c r="P258" s="54" t="str">
        <f>VLOOKUP(Tabla15[[#This Row],[N° 
Evento]],'Eventos de riesgos'!B:D,3,0)</f>
        <v>Jul</v>
      </c>
      <c r="Q258" s="60">
        <f>VLOOKUP(Tabla15[[#This Row],[N° 
Evento]],'Eventos de riesgos'!B:E,4,0)</f>
        <v>45890.614583333336</v>
      </c>
      <c r="R258" s="60">
        <f>VLOOKUP(Tabla15[[#This Row],[N° 
Evento]],'Eventos de riesgos'!B:F,5,0)</f>
        <v>45892.614583333336</v>
      </c>
      <c r="S258" s="60">
        <f>VLOOKUP(Tabla15[[#This Row],[N° 
Evento]],'Eventos de riesgos'!B:G,6,0)</f>
        <v>45890.614583333336</v>
      </c>
      <c r="T258" s="63" t="str">
        <f>VLOOKUP(Tabla15[[#This Row],[N° 
Evento]],'Eventos de riesgos'!B:H,7,0)</f>
        <v xml:space="preserve">Caso
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 Anexo 1. Conversación de WhatsApp – Reporte inicial del incidente.
Reunión del equipo directivo
Sobre las 11:30 a.m. se llevó a cabo una reunión del equipo directivo con el propósito de analizar el incidente, evaluar su alcance y definir las medidas inmediatas de contención y verificación. Como resultado de la sesión, se identificaron las principales hipótesis y posibles causas asociadas a la materialización del evento. Anexo 2. Acta de reunión.
Identificación detallada de los casos reportados
Se consolidó la información de los asociados que reportaron operaciones no reconocidas mediante la modalidad de retiro sin tarjeta durante julio de 2025, identificándose afectaciones confirmadas por un valor total de $10.040.000 correspondientes a seis asociados: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
Como medida inmediata de contención, se realizó la inhabilitación preventiva y temporal de los usuarios registrados en el Multiportal, luego de identificar que los asociados enrolados previamente en la App anterior migraban automáticamente a la nueva App. Esta acción permitió reducir la exposición al riesgo mientras se adelantaban las validaciones y análisis correspondientes. Anexo 3. Usuarios Multiportal (archivo Excel)
Comunicación temporal en la App
Mientras se adelantaban las validaciones y el análisis interno del incidente, se publicó un mensaje temporal en el banner informativo de la App, informando la inhabilidad temporal del acceso al Multiportal. Esta medida tuvo como finalidad controlar la exposición del incidente, evitar afectaciones operativas adicionales y gestionar la comunicación con los asociados de manera preventiva. Anexo 4. Imagen de publicación Banner
Identificación de los puntos de retiro utilizados
Como parte del análisis del incidente, se identificó que los retiros no autorizados mediante la modalidad de retiro sin tarjeta fueron realizados presuntamente de forma irregular en varios cajeros automáticos ubicados en la ciudad de Bogotá. Esta información permitió focalizar la revisión de transacciones y apoyar las gestiones posteriores de validación y recolección de evidencias:
•00966 1225_Carrera 92 60-1100100BOGOTACO 
•00966 3669_Cra 65 No 11-51100100BOGOTACO
•00966 2427_Av Americas No1100100BOGOTACO
Se gestionó ante Banco Coopcentral la solicitud de los registros fílmicos correspondientes a los cajeros automáticos identificados en las transacciones objeto de análisis. Como resultado de la revisión realizada, se observó a una misma persona efectuando retiros en diferentes puntos, situación que fortaleció los elementos de análisis y soporte para las actuaciones internas y legales derivadas del caso. Anexo 5. Registros fílmicos
Análisis de registros de enrolamiento en la nueva App
Durante la revisión de los registros de enrolamiento en la nueva App, se identificó que los asociados afectados realizaron su primer registro durante julio de 2025 mediante el mecanismo de autenticación de Visionamos, sin evidenciar accesos previos en la App anterior ni en el Multiportal. Posteriormente, las áreas de Servicio al Asociado y Control Interno realizaron contacto telefónico con los asociados, quienes confirmaron no haber efectuado los enrolamientos ni las transacciones objeto de análisis.
A partir de este hallazgo, se efectuó una revisión detallada de todos los enrolamientos realizados desde abril de 2025, fecha de salida de la nueva App, identificándose 25 asociados con características similares al patrón evaluado. Como medida preventiva, dichos usuarios permanecieron bloqueados temporalmente mientras se adelantaban las validaciones correspondientes. Anexo 6. Usuarios registrados desde abril 2025.
Validación del patrón geográfico del fraude
Durante el análisis de los casos reportados, se identificó que varios de los asociados afectados tenían lugar de residencia fuera de Bogotá, mientras que los retiros no autorizados fueron realizados en cajeros automáticos ubicados en dicha ciudad. Este comportamiento permitió identificar un patrón geográfico atípico asociado al incidente.
Con base en esta situación, se efectuó una validación individual de los casos identificados. En uno de ellos no fue posible establecer contacto con el asociado; sin embargo, considerando que su residencia correspondía a la ciudad de Medellín y que el retiro fue efectuado en Bogotá, se mantuvo el bloqueo preventivo de la cuenta y el caso fue incluido dentro del total de afectaciones analizadas.
Adicionalmente, la Dirección de Riesgos realizó contacto telefónico con tres asociados residentes en Bogotá cuyos retiros también fueron efectuados en esta ciudad, quienes confirmaron haber realizado directamente las transacciones registradas. De igual forma, se identificaron tres asociados con residencia en otras ciudades, cuyos retiros fueron efectuados en sus respectivas ciudades de domicilio, razón por la cual no fueron incluidos dentro del patrón de fraude evaluado ni se consideraron casos objeto de afectación.
Las validaciones efectuadas permitieron delimitar el comportamiento asociado al incidente y focalizar las medidas de seguimiento sobre los casos que presentaban coincidencias con el patrón identificado. Anexo 7 Movimientos Multiportal. 
Restricción de topes diarios como medida de contención
Previamente al incidente, la Cooperativa había implementado una reducción en los topes diarios de retiro sin tarjeta como medida preventiva de control. Durante el análisis de las transacciones, se evidenció que dicha restricción contribuyó a la contención del riesgo, al impedir la ejecución de nuevos retiros que excedían los límites configurados.
En los registros analizados se identificaron intentos de transacción rechazados por exceder la frecuencia permitida y los montos máximos autorizados para esta funcionalidad. 
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El 22 de julio de 2025 se llevó a cabo una reunión entre representantes de Febor y Banco Coopcentral, con participación de la funcionaria Yurani Sánchez, con el propósito de revisar los avances relacionados con los casos de fraude identificados en la funcionalidad de retiro sin tarjeta de la nueva App Febor.
Durante la reunión, Coopcentral informó que los registros fílmicos de los cajeros automáticos serían entregados en un plazo aproximado de cinco días hábiles, junto con el respectivo informe operativo y las evidencias asociadas al caso. Asimismo, indicó que el patrón identificado correspondía a un tipo de fraude no observado previamente en eventos similares.
En el análisis realizado se evidenció que los presuntos responsables lograron acceder a los correos electrónicos de los asociados afectados, lo que les permitió completar el proceso de enrolamiento en la App mediante el cargue del documento de identidad, la configuración de preguntas de seguridad y la recepción de códigos OTP requeridos para la autenticación. Según la información suministrada, los enrolamientos se efectuaron entre el 15 y el 17 de julio de 2025 desde dispositivos móviles.
Adicionalmente, Coopcentral explicó que el proceso de enrolamiento validaba la información únicamente frente a los datos previamente suministrados por la entidad, sin realizar contrastes con fuentes oficiales como la Registraduría ni mecanismos de reconocimiento facial o validación avanzada de autenticidad documental, situación que representaba una vulnerabilidad relevante en el esquema de autenticación.
Como medida de contención, Coopcentral informó la deshabilitación temporal de nuevos enrolamientos mediante el retiro de términos y condiciones de aceptación, así como la inhabilitación preventiva de usuarios previamente registrados.
Por parte de Febor, se solicitó el detalle de los correos electrónicos utilizados para el envío de códigos OTP y se manifestó la necesidad de escalar formalmente el caso ante Visionamos, considerando la posible existencia de vulnerabilidades asociadas al proceso de autenticación y manejo de información.
Finalmente, se revisó el procedimiento relacionado con la devolución de los recursos sustraídos a los asociados afectados. Frente a este punto, Febor dejó constancia de su posición institucional respecto a que la vulneración no tuvo origen en controles internos de la entidad y definió como compromiso adelantar la gestión formal de reclamación y solicitud de devolución ante Visionamos. Anexo 8. Informes Visionamos
Revisión de correos 
El 23 de julio de 2025, Banco Coopcentral suministró el listado de correos electrónicos a los cuales fueron enviados los códigos OTP utilizados durante los procesos de autenticación relacionados con los enrolamientos analizados.
Como resultado de la revisión efectuada por las áreas de Operaciones y Riesgos, se evidenció que los correos electrónicos asociados a los casos evaluados coincidían con los registrados previamente en las bases de datos de Febor y no presentaban actualizaciones recientes. Este análisis permitió descartar modificaciones recientes de información de contacto como posible origen del incidente.
La validación reiteró la hipótesis asociada a un presunto acceso no autorizado a las cuentas de correo electrónico de los asociados afectados, utilizadas posteriormente durante el proceso de autenticación y enrolamiento en la nueva App.
Solicitud de la devolución de recursos
Con base en los hallazgos identificados durante el análisis del incidente, se definió la elaboración y radicación de una solicitud formal dirigida a Visionamos, orientada a gestionar la devolución de los recursos sustraídos de manera no autorizada a los asociados afectados.
La gestión fue liderada por el área Jurídica de Febor, soportada en las evidencias recopiladas, los análisis efectuados y las validaciones realizadas durante el proceso de investigación del caso. Sin embargo, la solicitud de devolución no fue aceptada por Visionamos, motivo por el cual posteriormente se gestionó un derecho de petición como mecanismo complementario de reclamación.
Devolución de recursos a los asociados afectados
Mientras se adelantaba el proceso formal de reclamación y solicitud de devolución ante Coopcentral y Visionamos, la Cooperativa gestionó internamente la restitución de los recursos a los asociados afectados, con el propósito de mitigar la afectación financiera y reputacional derivada del incidente.
La ejecución de esta medida estuvo sujeta a validación previa por parte de la Gerencia y fue coordinada por la Jefe de Operaciones, en conjunto con el área Jurídica, quienes realizaron las verificaciones correspondientes para la aplicación de los reintegros.
Como resultado del proceso, se efectuó la devolución de recursos a cinco asociados que presentaron la respectiva denuncia y cumplieron con la documentación requerida para el trámite. En el caso del asociado John Jaider Ortiz Bejarano, no se continuó con el proceso de reclamación ni devolución, debido a que el asociado manifestó que el valor afectado no representaba una pérdida relevante frente al trámite requerido para la gestión correspondiente.
Causas
Debilidades en los mecanismos de validación de identidad y autenticación en el proceso de enrolamiento.
Impactos
Económicos 
•Para asociados: Afectación económica a los asociados por retiros no autorizados desde sus cuentas de ahorro.
•Para la entidad: Asunción interna de devoluciones de recursos por parte de la Cooperativa a los asociados afectados.
Pérdida de confianza en los canales digitales:
•Riesgo de baja adopción de la nueva App por temor a vulnerabilidades.
•Posible afectación al proceso de transformación digital de la entidad.
Operacionales 
•Incremento de cargas operativas asociadas a bloqueos preventivos, validaciones, atención de casos y gestión de reclamaciones.
</v>
      </c>
      <c r="U258" s="61">
        <f>VLOOKUP(Tabla15[[#This Row],[N° 
Evento]],'Eventos de riesgos'!B:I,8,0)</f>
        <v>10040000</v>
      </c>
      <c r="V258" s="61">
        <f>VLOOKUP(Tabla15[[#This Row],[N° 
Evento]],'Eventos de riesgos'!B:J,9,0)</f>
        <v>0</v>
      </c>
      <c r="W258" s="61">
        <f>VLOOKUP(Tabla15[[#This Row],[N° 
Evento]],'Eventos de riesgos'!B:K,10,0)</f>
        <v>0</v>
      </c>
      <c r="X258" s="59" t="str">
        <f>VLOOKUP(Tabla15[[#This Row],[N° 
Evento]],'Eventos de riesgos'!B:L,11,0)</f>
        <v>2 - Fraude Externo</v>
      </c>
      <c r="Y258" s="59" t="str">
        <f>VLOOKUP(Tabla15[[#This Row],[N° 
Evento]],'Eventos de riesgos'!B:M,12,0)</f>
        <v>22 - Hurto y Fraude</v>
      </c>
      <c r="Z258" s="59" t="str">
        <f>VLOOKUP(Tabla15[[#This Row],[N° 
Evento]],'Eventos de riesgos'!B:N,13,0)</f>
        <v>221 - Robo o Hurto</v>
      </c>
      <c r="AA258" s="44" t="str">
        <f>+VLOOKUP(Tabla15[[#This Row],[N° 
Evento]],'Eventos de riesgos'!B:AE,23,0)</f>
        <v>Fraude en retiros sin tarjeta</v>
      </c>
      <c r="AB258" s="54" t="str">
        <f>VLOOKUP(Tabla15[[#This Row],[N° 
Evento]],'Eventos de riesgos'!B:O,14,0)</f>
        <v>Ninguna</v>
      </c>
      <c r="AC258" s="60">
        <f>VLOOKUP(Tabla15[[#This Row],[N° 
Evento]],'Eventos de riesgos'!B:P,15,0)</f>
        <v>45869.613194444442</v>
      </c>
      <c r="AD258" s="54" t="str">
        <f>VLOOKUP(Tabla15[[#This Row],[N° 
Evento]],'Eventos de riesgos'!B:Q,16,0)</f>
        <v>Ahorros voluntarios</v>
      </c>
      <c r="AE258" s="54" t="str">
        <f>VLOOKUP(Tabla15[[#This Row],[N° 
Evento]],'Eventos de riesgos'!B:R,17,0)</f>
        <v>Aplicación móvil (App Febor)</v>
      </c>
      <c r="AF258" s="56" t="str">
        <f>VLOOKUP(Tabla15[[#This Row],[N° 
Evento]],'Eventos de riesgos'!B:V,21,0)</f>
        <v>Aprobado</v>
      </c>
      <c r="AG258" s="59" t="str">
        <f>VLOOKUP(Tabla15[[#This Row],[N° 
Evento]],'Eventos de riesgos'!B:W,22,0)</f>
        <v>04/08/2025 14:45:53: Actualización</v>
      </c>
    </row>
    <row r="259" spans="3:33" ht="59" customHeight="1" thickBot="1" x14ac:dyDescent="0.6">
      <c r="C259" s="54" t="str">
        <f>+Tabla15[[#This Row],[N° 
Evento]]&amp;"-"&amp;Tabla15[[#This Row],[N° Tarea]]</f>
        <v>79-4</v>
      </c>
      <c r="D259" s="54">
        <v>79</v>
      </c>
      <c r="E259" s="54">
        <v>4</v>
      </c>
      <c r="F259" s="126" t="s">
        <v>1495</v>
      </c>
      <c r="G259" s="44" t="s">
        <v>1019</v>
      </c>
      <c r="H259" s="59" t="s">
        <v>215</v>
      </c>
      <c r="I259" s="59" t="s">
        <v>91</v>
      </c>
      <c r="J259" s="57">
        <v>45859</v>
      </c>
      <c r="K259" s="57">
        <v>45866</v>
      </c>
      <c r="L259" s="47" t="str">
        <f>IF(Tabla15[[#This Row],[Fecha de Finalización]]&gt;0,"Cerrada","En Proceso")</f>
        <v>Cerrada</v>
      </c>
      <c r="M259" s="58">
        <f t="shared" si="9"/>
        <v>7</v>
      </c>
      <c r="N259" s="59"/>
      <c r="O259" s="54">
        <f>VLOOKUP(Tabla15[[#This Row],[N° 
Evento]],'Eventos de riesgos'!B:C,2,0)</f>
        <v>2025</v>
      </c>
      <c r="P259" s="54" t="str">
        <f>VLOOKUP(Tabla15[[#This Row],[N° 
Evento]],'Eventos de riesgos'!B:D,3,0)</f>
        <v>Jul</v>
      </c>
      <c r="Q259" s="60">
        <f>VLOOKUP(Tabla15[[#This Row],[N° 
Evento]],'Eventos de riesgos'!B:E,4,0)</f>
        <v>45890.614583333336</v>
      </c>
      <c r="R259" s="60">
        <f>VLOOKUP(Tabla15[[#This Row],[N° 
Evento]],'Eventos de riesgos'!B:F,5,0)</f>
        <v>45892.614583333336</v>
      </c>
      <c r="S259" s="60">
        <f>VLOOKUP(Tabla15[[#This Row],[N° 
Evento]],'Eventos de riesgos'!B:G,6,0)</f>
        <v>45890.614583333336</v>
      </c>
      <c r="T259" s="63" t="str">
        <f>VLOOKUP(Tabla15[[#This Row],[N° 
Evento]],'Eventos de riesgos'!B:H,7,0)</f>
        <v xml:space="preserve">Caso
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 Anexo 1. Conversación de WhatsApp – Reporte inicial del incidente.
Reunión del equipo directivo
Sobre las 11:30 a.m. se llevó a cabo una reunión del equipo directivo con el propósito de analizar el incidente, evaluar su alcance y definir las medidas inmediatas de contención y verificación. Como resultado de la sesión, se identificaron las principales hipótesis y posibles causas asociadas a la materialización del evento. Anexo 2. Acta de reunión.
Identificación detallada de los casos reportados
Se consolidó la información de los asociados que reportaron operaciones no reconocidas mediante la modalidad de retiro sin tarjeta durante julio de 2025, identificándose afectaciones confirmadas por un valor total de $10.040.000 correspondientes a seis asociados: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
Como medida inmediata de contención, se realizó la inhabilitación preventiva y temporal de los usuarios registrados en el Multiportal, luego de identificar que los asociados enrolados previamente en la App anterior migraban automáticamente a la nueva App. Esta acción permitió reducir la exposición al riesgo mientras se adelantaban las validaciones y análisis correspondientes. Anexo 3. Usuarios Multiportal (archivo Excel)
Comunicación temporal en la App
Mientras se adelantaban las validaciones y el análisis interno del incidente, se publicó un mensaje temporal en el banner informativo de la App, informando la inhabilidad temporal del acceso al Multiportal. Esta medida tuvo como finalidad controlar la exposición del incidente, evitar afectaciones operativas adicionales y gestionar la comunicación con los asociados de manera preventiva. Anexo 4. Imagen de publicación Banner
Identificación de los puntos de retiro utilizados
Como parte del análisis del incidente, se identificó que los retiros no autorizados mediante la modalidad de retiro sin tarjeta fueron realizados presuntamente de forma irregular en varios cajeros automáticos ubicados en la ciudad de Bogotá. Esta información permitió focalizar la revisión de transacciones y apoyar las gestiones posteriores de validación y recolección de evidencias:
•00966 1225_Carrera 92 60-1100100BOGOTACO 
•00966 3669_Cra 65 No 11-51100100BOGOTACO
•00966 2427_Av Americas No1100100BOGOTACO
Se gestionó ante Banco Coopcentral la solicitud de los registros fílmicos correspondientes a los cajeros automáticos identificados en las transacciones objeto de análisis. Como resultado de la revisión realizada, se observó a una misma persona efectuando retiros en diferentes puntos, situación que fortaleció los elementos de análisis y soporte para las actuaciones internas y legales derivadas del caso. Anexo 5. Registros fílmicos
Análisis de registros de enrolamiento en la nueva App
Durante la revisión de los registros de enrolamiento en la nueva App, se identificó que los asociados afectados realizaron su primer registro durante julio de 2025 mediante el mecanismo de autenticación de Visionamos, sin evidenciar accesos previos en la App anterior ni en el Multiportal. Posteriormente, las áreas de Servicio al Asociado y Control Interno realizaron contacto telefónico con los asociados, quienes confirmaron no haber efectuado los enrolamientos ni las transacciones objeto de análisis.
A partir de este hallazgo, se efectuó una revisión detallada de todos los enrolamientos realizados desde abril de 2025, fecha de salida de la nueva App, identificándose 25 asociados con características similares al patrón evaluado. Como medida preventiva, dichos usuarios permanecieron bloqueados temporalmente mientras se adelantaban las validaciones correspondientes. Anexo 6. Usuarios registrados desde abril 2025.
Validación del patrón geográfico del fraude
Durante el análisis de los casos reportados, se identificó que varios de los asociados afectados tenían lugar de residencia fuera de Bogotá, mientras que los retiros no autorizados fueron realizados en cajeros automáticos ubicados en dicha ciudad. Este comportamiento permitió identificar un patrón geográfico atípico asociado al incidente.
Con base en esta situación, se efectuó una validación individual de los casos identificados. En uno de ellos no fue posible establecer contacto con el asociado; sin embargo, considerando que su residencia correspondía a la ciudad de Medellín y que el retiro fue efectuado en Bogotá, se mantuvo el bloqueo preventivo de la cuenta y el caso fue incluido dentro del total de afectaciones analizadas.
Adicionalmente, la Dirección de Riesgos realizó contacto telefónico con tres asociados residentes en Bogotá cuyos retiros también fueron efectuados en esta ciudad, quienes confirmaron haber realizado directamente las transacciones registradas. De igual forma, se identificaron tres asociados con residencia en otras ciudades, cuyos retiros fueron efectuados en sus respectivas ciudades de domicilio, razón por la cual no fueron incluidos dentro del patrón de fraude evaluado ni se consideraron casos objeto de afectación.
Las validaciones efectuadas permitieron delimitar el comportamiento asociado al incidente y focalizar las medidas de seguimiento sobre los casos que presentaban coincidencias con el patrón identificado. Anexo 7 Movimientos Multiportal. 
Restricción de topes diarios como medida de contención
Previamente al incidente, la Cooperativa había implementado una reducción en los topes diarios de retiro sin tarjeta como medida preventiva de control. Durante el análisis de las transacciones, se evidenció que dicha restricción contribuyó a la contención del riesgo, al impedir la ejecución de nuevos retiros que excedían los límites configurados.
En los registros analizados se identificaron intentos de transacción rechazados por exceder la frecuencia permitida y los montos máximos autorizados para esta funcionalidad. 
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El 22 de julio de 2025 se llevó a cabo una reunión entre representantes de Febor y Banco Coopcentral, con participación de la funcionaria Yurani Sánchez, con el propósito de revisar los avances relacionados con los casos de fraude identificados en la funcionalidad de retiro sin tarjeta de la nueva App Febor.
Durante la reunión, Coopcentral informó que los registros fílmicos de los cajeros automáticos serían entregados en un plazo aproximado de cinco días hábiles, junto con el respectivo informe operativo y las evidencias asociadas al caso. Asimismo, indicó que el patrón identificado correspondía a un tipo de fraude no observado previamente en eventos similares.
En el análisis realizado se evidenció que los presuntos responsables lograron acceder a los correos electrónicos de los asociados afectados, lo que les permitió completar el proceso de enrolamiento en la App mediante el cargue del documento de identidad, la configuración de preguntas de seguridad y la recepción de códigos OTP requeridos para la autenticación. Según la información suministrada, los enrolamientos se efectuaron entre el 15 y el 17 de julio de 2025 desde dispositivos móviles.
Adicionalmente, Coopcentral explicó que el proceso de enrolamiento validaba la información únicamente frente a los datos previamente suministrados por la entidad, sin realizar contrastes con fuentes oficiales como la Registraduría ni mecanismos de reconocimiento facial o validación avanzada de autenticidad documental, situación que representaba una vulnerabilidad relevante en el esquema de autenticación.
Como medida de contención, Coopcentral informó la deshabilitación temporal de nuevos enrolamientos mediante el retiro de términos y condiciones de aceptación, así como la inhabilitación preventiva de usuarios previamente registrados.
Por parte de Febor, se solicitó el detalle de los correos electrónicos utilizados para el envío de códigos OTP y se manifestó la necesidad de escalar formalmente el caso ante Visionamos, considerando la posible existencia de vulnerabilidades asociadas al proceso de autenticación y manejo de información.
Finalmente, se revisó el procedimiento relacionado con la devolución de los recursos sustraídos a los asociados afectados. Frente a este punto, Febor dejó constancia de su posición institucional respecto a que la vulneración no tuvo origen en controles internos de la entidad y definió como compromiso adelantar la gestión formal de reclamación y solicitud de devolución ante Visionamos. Anexo 8. Informes Visionamos
Revisión de correos 
El 23 de julio de 2025, Banco Coopcentral suministró el listado de correos electrónicos a los cuales fueron enviados los códigos OTP utilizados durante los procesos de autenticación relacionados con los enrolamientos analizados.
Como resultado de la revisión efectuada por las áreas de Operaciones y Riesgos, se evidenció que los correos electrónicos asociados a los casos evaluados coincidían con los registrados previamente en las bases de datos de Febor y no presentaban actualizaciones recientes. Este análisis permitió descartar modificaciones recientes de información de contacto como posible origen del incidente.
La validación reiteró la hipótesis asociada a un presunto acceso no autorizado a las cuentas de correo electrónico de los asociados afectados, utilizadas posteriormente durante el proceso de autenticación y enrolamiento en la nueva App.
Solicitud de la devolución de recursos
Con base en los hallazgos identificados durante el análisis del incidente, se definió la elaboración y radicación de una solicitud formal dirigida a Visionamos, orientada a gestionar la devolución de los recursos sustraídos de manera no autorizada a los asociados afectados.
La gestión fue liderada por el área Jurídica de Febor, soportada en las evidencias recopiladas, los análisis efectuados y las validaciones realizadas durante el proceso de investigación del caso. Sin embargo, la solicitud de devolución no fue aceptada por Visionamos, motivo por el cual posteriormente se gestionó un derecho de petición como mecanismo complementario de reclamación.
Devolución de recursos a los asociados afectados
Mientras se adelantaba el proceso formal de reclamación y solicitud de devolución ante Coopcentral y Visionamos, la Cooperativa gestionó internamente la restitución de los recursos a los asociados afectados, con el propósito de mitigar la afectación financiera y reputacional derivada del incidente.
La ejecución de esta medida estuvo sujeta a validación previa por parte de la Gerencia y fue coordinada por la Jefe de Operaciones, en conjunto con el área Jurídica, quienes realizaron las verificaciones correspondientes para la aplicación de los reintegros.
Como resultado del proceso, se efectuó la devolución de recursos a cinco asociados que presentaron la respectiva denuncia y cumplieron con la documentación requerida para el trámite. En el caso del asociado John Jaider Ortiz Bejarano, no se continuó con el proceso de reclamación ni devolución, debido a que el asociado manifestó que el valor afectado no representaba una pérdida relevante frente al trámite requerido para la gestión correspondiente.
Causas
Debilidades en los mecanismos de validación de identidad y autenticación en el proceso de enrolamiento.
Impactos
Económicos 
•Para asociados: Afectación económica a los asociados por retiros no autorizados desde sus cuentas de ahorro.
•Para la entidad: Asunción interna de devoluciones de recursos por parte de la Cooperativa a los asociados afectados.
Pérdida de confianza en los canales digitales:
•Riesgo de baja adopción de la nueva App por temor a vulnerabilidades.
•Posible afectación al proceso de transformación digital de la entidad.
Operacionales 
•Incremento de cargas operativas asociadas a bloqueos preventivos, validaciones, atención de casos y gestión de reclamaciones.
</v>
      </c>
      <c r="U259" s="61">
        <f>VLOOKUP(Tabla15[[#This Row],[N° 
Evento]],'Eventos de riesgos'!B:I,8,0)</f>
        <v>10040000</v>
      </c>
      <c r="V259" s="61">
        <f>VLOOKUP(Tabla15[[#This Row],[N° 
Evento]],'Eventos de riesgos'!B:J,9,0)</f>
        <v>0</v>
      </c>
      <c r="W259" s="61">
        <f>VLOOKUP(Tabla15[[#This Row],[N° 
Evento]],'Eventos de riesgos'!B:K,10,0)</f>
        <v>0</v>
      </c>
      <c r="X259" s="59" t="str">
        <f>VLOOKUP(Tabla15[[#This Row],[N° 
Evento]],'Eventos de riesgos'!B:L,11,0)</f>
        <v>2 - Fraude Externo</v>
      </c>
      <c r="Y259" s="59" t="str">
        <f>VLOOKUP(Tabla15[[#This Row],[N° 
Evento]],'Eventos de riesgos'!B:M,12,0)</f>
        <v>22 - Hurto y Fraude</v>
      </c>
      <c r="Z259" s="59" t="str">
        <f>VLOOKUP(Tabla15[[#This Row],[N° 
Evento]],'Eventos de riesgos'!B:N,13,0)</f>
        <v>221 - Robo o Hurto</v>
      </c>
      <c r="AA259" s="44" t="str">
        <f>+VLOOKUP(Tabla15[[#This Row],[N° 
Evento]],'Eventos de riesgos'!B:AE,23,0)</f>
        <v>Fraude en retiros sin tarjeta</v>
      </c>
      <c r="AB259" s="54" t="str">
        <f>VLOOKUP(Tabla15[[#This Row],[N° 
Evento]],'Eventos de riesgos'!B:O,14,0)</f>
        <v>Ninguna</v>
      </c>
      <c r="AC259" s="60">
        <f>VLOOKUP(Tabla15[[#This Row],[N° 
Evento]],'Eventos de riesgos'!B:P,15,0)</f>
        <v>45869.613194444442</v>
      </c>
      <c r="AD259" s="54" t="str">
        <f>VLOOKUP(Tabla15[[#This Row],[N° 
Evento]],'Eventos de riesgos'!B:Q,16,0)</f>
        <v>Ahorros voluntarios</v>
      </c>
      <c r="AE259" s="54" t="str">
        <f>VLOOKUP(Tabla15[[#This Row],[N° 
Evento]],'Eventos de riesgos'!B:R,17,0)</f>
        <v>Aplicación móvil (App Febor)</v>
      </c>
      <c r="AF259" s="56" t="str">
        <f>VLOOKUP(Tabla15[[#This Row],[N° 
Evento]],'Eventos de riesgos'!B:V,21,0)</f>
        <v>Aprobado</v>
      </c>
      <c r="AG259" s="59" t="str">
        <f>VLOOKUP(Tabla15[[#This Row],[N° 
Evento]],'Eventos de riesgos'!B:W,22,0)</f>
        <v>04/08/2025 14:45:53: Actualización</v>
      </c>
    </row>
    <row r="260" spans="3:33" ht="59" customHeight="1" thickBot="1" x14ac:dyDescent="0.6">
      <c r="C260" s="54" t="str">
        <f>+Tabla15[[#This Row],[N° 
Evento]]&amp;"-"&amp;Tabla15[[#This Row],[N° Tarea]]</f>
        <v>79-5</v>
      </c>
      <c r="D260" s="54">
        <v>79</v>
      </c>
      <c r="E260" s="54">
        <v>5</v>
      </c>
      <c r="F260" s="126" t="s">
        <v>1496</v>
      </c>
      <c r="G260" s="44" t="s">
        <v>1019</v>
      </c>
      <c r="H260" s="59" t="s">
        <v>215</v>
      </c>
      <c r="I260" s="59" t="s">
        <v>91</v>
      </c>
      <c r="J260" s="57">
        <v>45859</v>
      </c>
      <c r="K260" s="57">
        <v>45859</v>
      </c>
      <c r="L260" s="47" t="str">
        <f>IF(Tabla15[[#This Row],[Fecha de Finalización]]&gt;0,"Cerrada","En Proceso")</f>
        <v>Cerrada</v>
      </c>
      <c r="M260" s="58">
        <f t="shared" si="9"/>
        <v>0</v>
      </c>
      <c r="N260" s="59"/>
      <c r="O260" s="54">
        <f>VLOOKUP(Tabla15[[#This Row],[N° 
Evento]],'Eventos de riesgos'!B:C,2,0)</f>
        <v>2025</v>
      </c>
      <c r="P260" s="54" t="str">
        <f>VLOOKUP(Tabla15[[#This Row],[N° 
Evento]],'Eventos de riesgos'!B:D,3,0)</f>
        <v>Jul</v>
      </c>
      <c r="Q260" s="60">
        <f>VLOOKUP(Tabla15[[#This Row],[N° 
Evento]],'Eventos de riesgos'!B:E,4,0)</f>
        <v>45890.614583333336</v>
      </c>
      <c r="R260" s="60">
        <f>VLOOKUP(Tabla15[[#This Row],[N° 
Evento]],'Eventos de riesgos'!B:F,5,0)</f>
        <v>45892.614583333336</v>
      </c>
      <c r="S260" s="60">
        <f>VLOOKUP(Tabla15[[#This Row],[N° 
Evento]],'Eventos de riesgos'!B:G,6,0)</f>
        <v>45890.614583333336</v>
      </c>
      <c r="T260" s="63" t="str">
        <f>VLOOKUP(Tabla15[[#This Row],[N° 
Evento]],'Eventos de riesgos'!B:H,7,0)</f>
        <v xml:space="preserve">Caso
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 Anexo 1. Conversación de WhatsApp – Reporte inicial del incidente.
Reunión del equipo directivo
Sobre las 11:30 a.m. se llevó a cabo una reunión del equipo directivo con el propósito de analizar el incidente, evaluar su alcance y definir las medidas inmediatas de contención y verificación. Como resultado de la sesión, se identificaron las principales hipótesis y posibles causas asociadas a la materialización del evento. Anexo 2. Acta de reunión.
Identificación detallada de los casos reportados
Se consolidó la información de los asociados que reportaron operaciones no reconocidas mediante la modalidad de retiro sin tarjeta durante julio de 2025, identificándose afectaciones confirmadas por un valor total de $10.040.000 correspondientes a seis asociados: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
Como medida inmediata de contención, se realizó la inhabilitación preventiva y temporal de los usuarios registrados en el Multiportal, luego de identificar que los asociados enrolados previamente en la App anterior migraban automáticamente a la nueva App. Esta acción permitió reducir la exposición al riesgo mientras se adelantaban las validaciones y análisis correspondientes. Anexo 3. Usuarios Multiportal (archivo Excel)
Comunicación temporal en la App
Mientras se adelantaban las validaciones y el análisis interno del incidente, se publicó un mensaje temporal en el banner informativo de la App, informando la inhabilidad temporal del acceso al Multiportal. Esta medida tuvo como finalidad controlar la exposición del incidente, evitar afectaciones operativas adicionales y gestionar la comunicación con los asociados de manera preventiva. Anexo 4. Imagen de publicación Banner
Identificación de los puntos de retiro utilizados
Como parte del análisis del incidente, se identificó que los retiros no autorizados mediante la modalidad de retiro sin tarjeta fueron realizados presuntamente de forma irregular en varios cajeros automáticos ubicados en la ciudad de Bogotá. Esta información permitió focalizar la revisión de transacciones y apoyar las gestiones posteriores de validación y recolección de evidencias:
•00966 1225_Carrera 92 60-1100100BOGOTACO 
•00966 3669_Cra 65 No 11-51100100BOGOTACO
•00966 2427_Av Americas No1100100BOGOTACO
Se gestionó ante Banco Coopcentral la solicitud de los registros fílmicos correspondientes a los cajeros automáticos identificados en las transacciones objeto de análisis. Como resultado de la revisión realizada, se observó a una misma persona efectuando retiros en diferentes puntos, situación que fortaleció los elementos de análisis y soporte para las actuaciones internas y legales derivadas del caso. Anexo 5. Registros fílmicos
Análisis de registros de enrolamiento en la nueva App
Durante la revisión de los registros de enrolamiento en la nueva App, se identificó que los asociados afectados realizaron su primer registro durante julio de 2025 mediante el mecanismo de autenticación de Visionamos, sin evidenciar accesos previos en la App anterior ni en el Multiportal. Posteriormente, las áreas de Servicio al Asociado y Control Interno realizaron contacto telefónico con los asociados, quienes confirmaron no haber efectuado los enrolamientos ni las transacciones objeto de análisis.
A partir de este hallazgo, se efectuó una revisión detallada de todos los enrolamientos realizados desde abril de 2025, fecha de salida de la nueva App, identificándose 25 asociados con características similares al patrón evaluado. Como medida preventiva, dichos usuarios permanecieron bloqueados temporalmente mientras se adelantaban las validaciones correspondientes. Anexo 6. Usuarios registrados desde abril 2025.
Validación del patrón geográfico del fraude
Durante el análisis de los casos reportados, se identificó que varios de los asociados afectados tenían lugar de residencia fuera de Bogotá, mientras que los retiros no autorizados fueron realizados en cajeros automáticos ubicados en dicha ciudad. Este comportamiento permitió identificar un patrón geográfico atípico asociado al incidente.
Con base en esta situación, se efectuó una validación individual de los casos identificados. En uno de ellos no fue posible establecer contacto con el asociado; sin embargo, considerando que su residencia correspondía a la ciudad de Medellín y que el retiro fue efectuado en Bogotá, se mantuvo el bloqueo preventivo de la cuenta y el caso fue incluido dentro del total de afectaciones analizadas.
Adicionalmente, la Dirección de Riesgos realizó contacto telefónico con tres asociados residentes en Bogotá cuyos retiros también fueron efectuados en esta ciudad, quienes confirmaron haber realizado directamente las transacciones registradas. De igual forma, se identificaron tres asociados con residencia en otras ciudades, cuyos retiros fueron efectuados en sus respectivas ciudades de domicilio, razón por la cual no fueron incluidos dentro del patrón de fraude evaluado ni se consideraron casos objeto de afectación.
Las validaciones efectuadas permitieron delimitar el comportamiento asociado al incidente y focalizar las medidas de seguimiento sobre los casos que presentaban coincidencias con el patrón identificado. Anexo 7 Movimientos Multiportal. 
Restricción de topes diarios como medida de contención
Previamente al incidente, la Cooperativa había implementado una reducción en los topes diarios de retiro sin tarjeta como medida preventiva de control. Durante el análisis de las transacciones, se evidenció que dicha restricción contribuyó a la contención del riesgo, al impedir la ejecución de nuevos retiros que excedían los límites configurados.
En los registros analizados se identificaron intentos de transacción rechazados por exceder la frecuencia permitida y los montos máximos autorizados para esta funcionalidad. 
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El 22 de julio de 2025 se llevó a cabo una reunión entre representantes de Febor y Banco Coopcentral, con participación de la funcionaria Yurani Sánchez, con el propósito de revisar los avances relacionados con los casos de fraude identificados en la funcionalidad de retiro sin tarjeta de la nueva App Febor.
Durante la reunión, Coopcentral informó que los registros fílmicos de los cajeros automáticos serían entregados en un plazo aproximado de cinco días hábiles, junto con el respectivo informe operativo y las evidencias asociadas al caso. Asimismo, indicó que el patrón identificado correspondía a un tipo de fraude no observado previamente en eventos similares.
En el análisis realizado se evidenció que los presuntos responsables lograron acceder a los correos electrónicos de los asociados afectados, lo que les permitió completar el proceso de enrolamiento en la App mediante el cargue del documento de identidad, la configuración de preguntas de seguridad y la recepción de códigos OTP requeridos para la autenticación. Según la información suministrada, los enrolamientos se efectuaron entre el 15 y el 17 de julio de 2025 desde dispositivos móviles.
Adicionalmente, Coopcentral explicó que el proceso de enrolamiento validaba la información únicamente frente a los datos previamente suministrados por la entidad, sin realizar contrastes con fuentes oficiales como la Registraduría ni mecanismos de reconocimiento facial o validación avanzada de autenticidad documental, situación que representaba una vulnerabilidad relevante en el esquema de autenticación.
Como medida de contención, Coopcentral informó la deshabilitación temporal de nuevos enrolamientos mediante el retiro de términos y condiciones de aceptación, así como la inhabilitación preventiva de usuarios previamente registrados.
Por parte de Febor, se solicitó el detalle de los correos electrónicos utilizados para el envío de códigos OTP y se manifestó la necesidad de escalar formalmente el caso ante Visionamos, considerando la posible existencia de vulnerabilidades asociadas al proceso de autenticación y manejo de información.
Finalmente, se revisó el procedimiento relacionado con la devolución de los recursos sustraídos a los asociados afectados. Frente a este punto, Febor dejó constancia de su posición institucional respecto a que la vulneración no tuvo origen en controles internos de la entidad y definió como compromiso adelantar la gestión formal de reclamación y solicitud de devolución ante Visionamos. Anexo 8. Informes Visionamos
Revisión de correos 
El 23 de julio de 2025, Banco Coopcentral suministró el listado de correos electrónicos a los cuales fueron enviados los códigos OTP utilizados durante los procesos de autenticación relacionados con los enrolamientos analizados.
Como resultado de la revisión efectuada por las áreas de Operaciones y Riesgos, se evidenció que los correos electrónicos asociados a los casos evaluados coincidían con los registrados previamente en las bases de datos de Febor y no presentaban actualizaciones recientes. Este análisis permitió descartar modificaciones recientes de información de contacto como posible origen del incidente.
La validación reiteró la hipótesis asociada a un presunto acceso no autorizado a las cuentas de correo electrónico de los asociados afectados, utilizadas posteriormente durante el proceso de autenticación y enrolamiento en la nueva App.
Solicitud de la devolución de recursos
Con base en los hallazgos identificados durante el análisis del incidente, se definió la elaboración y radicación de una solicitud formal dirigida a Visionamos, orientada a gestionar la devolución de los recursos sustraídos de manera no autorizada a los asociados afectados.
La gestión fue liderada por el área Jurídica de Febor, soportada en las evidencias recopiladas, los análisis efectuados y las validaciones realizadas durante el proceso de investigación del caso. Sin embargo, la solicitud de devolución no fue aceptada por Visionamos, motivo por el cual posteriormente se gestionó un derecho de petición como mecanismo complementario de reclamación.
Devolución de recursos a los asociados afectados
Mientras se adelantaba el proceso formal de reclamación y solicitud de devolución ante Coopcentral y Visionamos, la Cooperativa gestionó internamente la restitución de los recursos a los asociados afectados, con el propósito de mitigar la afectación financiera y reputacional derivada del incidente.
La ejecución de esta medida estuvo sujeta a validación previa por parte de la Gerencia y fue coordinada por la Jefe de Operaciones, en conjunto con el área Jurídica, quienes realizaron las verificaciones correspondientes para la aplicación de los reintegros.
Como resultado del proceso, se efectuó la devolución de recursos a cinco asociados que presentaron la respectiva denuncia y cumplieron con la documentación requerida para el trámite. En el caso del asociado John Jaider Ortiz Bejarano, no se continuó con el proceso de reclamación ni devolución, debido a que el asociado manifestó que el valor afectado no representaba una pérdida relevante frente al trámite requerido para la gestión correspondiente.
Causas
Debilidades en los mecanismos de validación de identidad y autenticación en el proceso de enrolamiento.
Impactos
Económicos 
•Para asociados: Afectación económica a los asociados por retiros no autorizados desde sus cuentas de ahorro.
•Para la entidad: Asunción interna de devoluciones de recursos por parte de la Cooperativa a los asociados afectados.
Pérdida de confianza en los canales digitales:
•Riesgo de baja adopción de la nueva App por temor a vulnerabilidades.
•Posible afectación al proceso de transformación digital de la entidad.
Operacionales 
•Incremento de cargas operativas asociadas a bloqueos preventivos, validaciones, atención de casos y gestión de reclamaciones.
</v>
      </c>
      <c r="U260" s="61">
        <f>VLOOKUP(Tabla15[[#This Row],[N° 
Evento]],'Eventos de riesgos'!B:I,8,0)</f>
        <v>10040000</v>
      </c>
      <c r="V260" s="61">
        <f>VLOOKUP(Tabla15[[#This Row],[N° 
Evento]],'Eventos de riesgos'!B:J,9,0)</f>
        <v>0</v>
      </c>
      <c r="W260" s="61">
        <f>VLOOKUP(Tabla15[[#This Row],[N° 
Evento]],'Eventos de riesgos'!B:K,10,0)</f>
        <v>0</v>
      </c>
      <c r="X260" s="59" t="str">
        <f>VLOOKUP(Tabla15[[#This Row],[N° 
Evento]],'Eventos de riesgos'!B:L,11,0)</f>
        <v>2 - Fraude Externo</v>
      </c>
      <c r="Y260" s="59" t="str">
        <f>VLOOKUP(Tabla15[[#This Row],[N° 
Evento]],'Eventos de riesgos'!B:M,12,0)</f>
        <v>22 - Hurto y Fraude</v>
      </c>
      <c r="Z260" s="59" t="str">
        <f>VLOOKUP(Tabla15[[#This Row],[N° 
Evento]],'Eventos de riesgos'!B:N,13,0)</f>
        <v>221 - Robo o Hurto</v>
      </c>
      <c r="AA260" s="44" t="str">
        <f>+VLOOKUP(Tabla15[[#This Row],[N° 
Evento]],'Eventos de riesgos'!B:AE,23,0)</f>
        <v>Fraude en retiros sin tarjeta</v>
      </c>
      <c r="AB260" s="54" t="str">
        <f>VLOOKUP(Tabla15[[#This Row],[N° 
Evento]],'Eventos de riesgos'!B:O,14,0)</f>
        <v>Ninguna</v>
      </c>
      <c r="AC260" s="60">
        <f>VLOOKUP(Tabla15[[#This Row],[N° 
Evento]],'Eventos de riesgos'!B:P,15,0)</f>
        <v>45869.613194444442</v>
      </c>
      <c r="AD260" s="54" t="str">
        <f>VLOOKUP(Tabla15[[#This Row],[N° 
Evento]],'Eventos de riesgos'!B:Q,16,0)</f>
        <v>Ahorros voluntarios</v>
      </c>
      <c r="AE260" s="54" t="str">
        <f>VLOOKUP(Tabla15[[#This Row],[N° 
Evento]],'Eventos de riesgos'!B:R,17,0)</f>
        <v>Aplicación móvil (App Febor)</v>
      </c>
      <c r="AF260" s="56" t="str">
        <f>VLOOKUP(Tabla15[[#This Row],[N° 
Evento]],'Eventos de riesgos'!B:V,21,0)</f>
        <v>Aprobado</v>
      </c>
      <c r="AG260" s="59" t="str">
        <f>VLOOKUP(Tabla15[[#This Row],[N° 
Evento]],'Eventos de riesgos'!B:W,22,0)</f>
        <v>04/08/2025 14:45:53: Actualización</v>
      </c>
    </row>
    <row r="261" spans="3:33" ht="59" customHeight="1" thickBot="1" x14ac:dyDescent="0.6">
      <c r="C261" s="54" t="str">
        <f>+Tabla15[[#This Row],[N° 
Evento]]&amp;"-"&amp;Tabla15[[#This Row],[N° Tarea]]</f>
        <v>79-6</v>
      </c>
      <c r="D261" s="54">
        <v>79</v>
      </c>
      <c r="E261" s="54">
        <v>6</v>
      </c>
      <c r="F261" s="126" t="s">
        <v>1497</v>
      </c>
      <c r="G261" s="44" t="s">
        <v>1020</v>
      </c>
      <c r="H261" s="59" t="s">
        <v>762</v>
      </c>
      <c r="I261" s="59" t="s">
        <v>91</v>
      </c>
      <c r="J261" s="57">
        <v>45859</v>
      </c>
      <c r="K261" s="57">
        <v>45859</v>
      </c>
      <c r="L261" s="47" t="str">
        <f>IF(Tabla15[[#This Row],[Fecha de Finalización]]&gt;0,"Cerrada","En Proceso")</f>
        <v>Cerrada</v>
      </c>
      <c r="M261" s="58">
        <f t="shared" si="9"/>
        <v>0</v>
      </c>
      <c r="N261" s="59"/>
      <c r="O261" s="54">
        <f>VLOOKUP(Tabla15[[#This Row],[N° 
Evento]],'Eventos de riesgos'!B:C,2,0)</f>
        <v>2025</v>
      </c>
      <c r="P261" s="54" t="str">
        <f>VLOOKUP(Tabla15[[#This Row],[N° 
Evento]],'Eventos de riesgos'!B:D,3,0)</f>
        <v>Jul</v>
      </c>
      <c r="Q261" s="60">
        <f>VLOOKUP(Tabla15[[#This Row],[N° 
Evento]],'Eventos de riesgos'!B:E,4,0)</f>
        <v>45890.614583333336</v>
      </c>
      <c r="R261" s="60">
        <f>VLOOKUP(Tabla15[[#This Row],[N° 
Evento]],'Eventos de riesgos'!B:F,5,0)</f>
        <v>45892.614583333336</v>
      </c>
      <c r="S261" s="60">
        <f>VLOOKUP(Tabla15[[#This Row],[N° 
Evento]],'Eventos de riesgos'!B:G,6,0)</f>
        <v>45890.614583333336</v>
      </c>
      <c r="T261" s="63" t="str">
        <f>VLOOKUP(Tabla15[[#This Row],[N° 
Evento]],'Eventos de riesgos'!B:H,7,0)</f>
        <v xml:space="preserve">Caso
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 Anexo 1. Conversación de WhatsApp – Reporte inicial del incidente.
Reunión del equipo directivo
Sobre las 11:30 a.m. se llevó a cabo una reunión del equipo directivo con el propósito de analizar el incidente, evaluar su alcance y definir las medidas inmediatas de contención y verificación. Como resultado de la sesión, se identificaron las principales hipótesis y posibles causas asociadas a la materialización del evento. Anexo 2. Acta de reunión.
Identificación detallada de los casos reportados
Se consolidó la información de los asociados que reportaron operaciones no reconocidas mediante la modalidad de retiro sin tarjeta durante julio de 2025, identificándose afectaciones confirmadas por un valor total de $10.040.000 correspondientes a seis asociados: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
Como medida inmediata de contención, se realizó la inhabilitación preventiva y temporal de los usuarios registrados en el Multiportal, luego de identificar que los asociados enrolados previamente en la App anterior migraban automáticamente a la nueva App. Esta acción permitió reducir la exposición al riesgo mientras se adelantaban las validaciones y análisis correspondientes. Anexo 3. Usuarios Multiportal (archivo Excel)
Comunicación temporal en la App
Mientras se adelantaban las validaciones y el análisis interno del incidente, se publicó un mensaje temporal en el banner informativo de la App, informando la inhabilidad temporal del acceso al Multiportal. Esta medida tuvo como finalidad controlar la exposición del incidente, evitar afectaciones operativas adicionales y gestionar la comunicación con los asociados de manera preventiva. Anexo 4. Imagen de publicación Banner
Identificación de los puntos de retiro utilizados
Como parte del análisis del incidente, se identificó que los retiros no autorizados mediante la modalidad de retiro sin tarjeta fueron realizados presuntamente de forma irregular en varios cajeros automáticos ubicados en la ciudad de Bogotá. Esta información permitió focalizar la revisión de transacciones y apoyar las gestiones posteriores de validación y recolección de evidencias:
•00966 1225_Carrera 92 60-1100100BOGOTACO 
•00966 3669_Cra 65 No 11-51100100BOGOTACO
•00966 2427_Av Americas No1100100BOGOTACO
Se gestionó ante Banco Coopcentral la solicitud de los registros fílmicos correspondientes a los cajeros automáticos identificados en las transacciones objeto de análisis. Como resultado de la revisión realizada, se observó a una misma persona efectuando retiros en diferentes puntos, situación que fortaleció los elementos de análisis y soporte para las actuaciones internas y legales derivadas del caso. Anexo 5. Registros fílmicos
Análisis de registros de enrolamiento en la nueva App
Durante la revisión de los registros de enrolamiento en la nueva App, se identificó que los asociados afectados realizaron su primer registro durante julio de 2025 mediante el mecanismo de autenticación de Visionamos, sin evidenciar accesos previos en la App anterior ni en el Multiportal. Posteriormente, las áreas de Servicio al Asociado y Control Interno realizaron contacto telefónico con los asociados, quienes confirmaron no haber efectuado los enrolamientos ni las transacciones objeto de análisis.
A partir de este hallazgo, se efectuó una revisión detallada de todos los enrolamientos realizados desde abril de 2025, fecha de salida de la nueva App, identificándose 25 asociados con características similares al patrón evaluado. Como medida preventiva, dichos usuarios permanecieron bloqueados temporalmente mientras se adelantaban las validaciones correspondientes. Anexo 6. Usuarios registrados desde abril 2025.
Validación del patrón geográfico del fraude
Durante el análisis de los casos reportados, se identificó que varios de los asociados afectados tenían lugar de residencia fuera de Bogotá, mientras que los retiros no autorizados fueron realizados en cajeros automáticos ubicados en dicha ciudad. Este comportamiento permitió identificar un patrón geográfico atípico asociado al incidente.
Con base en esta situación, se efectuó una validación individual de los casos identificados. En uno de ellos no fue posible establecer contacto con el asociado; sin embargo, considerando que su residencia correspondía a la ciudad de Medellín y que el retiro fue efectuado en Bogotá, se mantuvo el bloqueo preventivo de la cuenta y el caso fue incluido dentro del total de afectaciones analizadas.
Adicionalmente, la Dirección de Riesgos realizó contacto telefónico con tres asociados residentes en Bogotá cuyos retiros también fueron efectuados en esta ciudad, quienes confirmaron haber realizado directamente las transacciones registradas. De igual forma, se identificaron tres asociados con residencia en otras ciudades, cuyos retiros fueron efectuados en sus respectivas ciudades de domicilio, razón por la cual no fueron incluidos dentro del patrón de fraude evaluado ni se consideraron casos objeto de afectación.
Las validaciones efectuadas permitieron delimitar el comportamiento asociado al incidente y focalizar las medidas de seguimiento sobre los casos que presentaban coincidencias con el patrón identificado. Anexo 7 Movimientos Multiportal. 
Restricción de topes diarios como medida de contención
Previamente al incidente, la Cooperativa había implementado una reducción en los topes diarios de retiro sin tarjeta como medida preventiva de control. Durante el análisis de las transacciones, se evidenció que dicha restricción contribuyó a la contención del riesgo, al impedir la ejecución de nuevos retiros que excedían los límites configurados.
En los registros analizados se identificaron intentos de transacción rechazados por exceder la frecuencia permitida y los montos máximos autorizados para esta funcionalidad. 
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El 22 de julio de 2025 se llevó a cabo una reunión entre representantes de Febor y Banco Coopcentral, con participación de la funcionaria Yurani Sánchez, con el propósito de revisar los avances relacionados con los casos de fraude identificados en la funcionalidad de retiro sin tarjeta de la nueva App Febor.
Durante la reunión, Coopcentral informó que los registros fílmicos de los cajeros automáticos serían entregados en un plazo aproximado de cinco días hábiles, junto con el respectivo informe operativo y las evidencias asociadas al caso. Asimismo, indicó que el patrón identificado correspondía a un tipo de fraude no observado previamente en eventos similares.
En el análisis realizado se evidenció que los presuntos responsables lograron acceder a los correos electrónicos de los asociados afectados, lo que les permitió completar el proceso de enrolamiento en la App mediante el cargue del documento de identidad, la configuración de preguntas de seguridad y la recepción de códigos OTP requeridos para la autenticación. Según la información suministrada, los enrolamientos se efectuaron entre el 15 y el 17 de julio de 2025 desde dispositivos móviles.
Adicionalmente, Coopcentral explicó que el proceso de enrolamiento validaba la información únicamente frente a los datos previamente suministrados por la entidad, sin realizar contrastes con fuentes oficiales como la Registraduría ni mecanismos de reconocimiento facial o validación avanzada de autenticidad documental, situación que representaba una vulnerabilidad relevante en el esquema de autenticación.
Como medida de contención, Coopcentral informó la deshabilitación temporal de nuevos enrolamientos mediante el retiro de términos y condiciones de aceptación, así como la inhabilitación preventiva de usuarios previamente registrados.
Por parte de Febor, se solicitó el detalle de los correos electrónicos utilizados para el envío de códigos OTP y se manifestó la necesidad de escalar formalmente el caso ante Visionamos, considerando la posible existencia de vulnerabilidades asociadas al proceso de autenticación y manejo de información.
Finalmente, se revisó el procedimiento relacionado con la devolución de los recursos sustraídos a los asociados afectados. Frente a este punto, Febor dejó constancia de su posición institucional respecto a que la vulneración no tuvo origen en controles internos de la entidad y definió como compromiso adelantar la gestión formal de reclamación y solicitud de devolución ante Visionamos. Anexo 8. Informes Visionamos
Revisión de correos 
El 23 de julio de 2025, Banco Coopcentral suministró el listado de correos electrónicos a los cuales fueron enviados los códigos OTP utilizados durante los procesos de autenticación relacionados con los enrolamientos analizados.
Como resultado de la revisión efectuada por las áreas de Operaciones y Riesgos, se evidenció que los correos electrónicos asociados a los casos evaluados coincidían con los registrados previamente en las bases de datos de Febor y no presentaban actualizaciones recientes. Este análisis permitió descartar modificaciones recientes de información de contacto como posible origen del incidente.
La validación reiteró la hipótesis asociada a un presunto acceso no autorizado a las cuentas de correo electrónico de los asociados afectados, utilizadas posteriormente durante el proceso de autenticación y enrolamiento en la nueva App.
Solicitud de la devolución de recursos
Con base en los hallazgos identificados durante el análisis del incidente, se definió la elaboración y radicación de una solicitud formal dirigida a Visionamos, orientada a gestionar la devolución de los recursos sustraídos de manera no autorizada a los asociados afectados.
La gestión fue liderada por el área Jurídica de Febor, soportada en las evidencias recopiladas, los análisis efectuados y las validaciones realizadas durante el proceso de investigación del caso. Sin embargo, la solicitud de devolución no fue aceptada por Visionamos, motivo por el cual posteriormente se gestionó un derecho de petición como mecanismo complementario de reclamación.
Devolución de recursos a los asociados afectados
Mientras se adelantaba el proceso formal de reclamación y solicitud de devolución ante Coopcentral y Visionamos, la Cooperativa gestionó internamente la restitución de los recursos a los asociados afectados, con el propósito de mitigar la afectación financiera y reputacional derivada del incidente.
La ejecución de esta medida estuvo sujeta a validación previa por parte de la Gerencia y fue coordinada por la Jefe de Operaciones, en conjunto con el área Jurídica, quienes realizaron las verificaciones correspondientes para la aplicación de los reintegros.
Como resultado del proceso, se efectuó la devolución de recursos a cinco asociados que presentaron la respectiva denuncia y cumplieron con la documentación requerida para el trámite. En el caso del asociado John Jaider Ortiz Bejarano, no se continuó con el proceso de reclamación ni devolución, debido a que el asociado manifestó que el valor afectado no representaba una pérdida relevante frente al trámite requerido para la gestión correspondiente.
Causas
Debilidades en los mecanismos de validación de identidad y autenticación en el proceso de enrolamiento.
Impactos
Económicos 
•Para asociados: Afectación económica a los asociados por retiros no autorizados desde sus cuentas de ahorro.
•Para la entidad: Asunción interna de devoluciones de recursos por parte de la Cooperativa a los asociados afectados.
Pérdida de confianza en los canales digitales:
•Riesgo de baja adopción de la nueva App por temor a vulnerabilidades.
•Posible afectación al proceso de transformación digital de la entidad.
Operacionales 
•Incremento de cargas operativas asociadas a bloqueos preventivos, validaciones, atención de casos y gestión de reclamaciones.
</v>
      </c>
      <c r="U261" s="61">
        <f>VLOOKUP(Tabla15[[#This Row],[N° 
Evento]],'Eventos de riesgos'!B:I,8,0)</f>
        <v>10040000</v>
      </c>
      <c r="V261" s="61">
        <f>VLOOKUP(Tabla15[[#This Row],[N° 
Evento]],'Eventos de riesgos'!B:J,9,0)</f>
        <v>0</v>
      </c>
      <c r="W261" s="61">
        <f>VLOOKUP(Tabla15[[#This Row],[N° 
Evento]],'Eventos de riesgos'!B:K,10,0)</f>
        <v>0</v>
      </c>
      <c r="X261" s="59" t="str">
        <f>VLOOKUP(Tabla15[[#This Row],[N° 
Evento]],'Eventos de riesgos'!B:L,11,0)</f>
        <v>2 - Fraude Externo</v>
      </c>
      <c r="Y261" s="59" t="str">
        <f>VLOOKUP(Tabla15[[#This Row],[N° 
Evento]],'Eventos de riesgos'!B:M,12,0)</f>
        <v>22 - Hurto y Fraude</v>
      </c>
      <c r="Z261" s="59" t="str">
        <f>VLOOKUP(Tabla15[[#This Row],[N° 
Evento]],'Eventos de riesgos'!B:N,13,0)</f>
        <v>221 - Robo o Hurto</v>
      </c>
      <c r="AA261" s="44" t="str">
        <f>+VLOOKUP(Tabla15[[#This Row],[N° 
Evento]],'Eventos de riesgos'!B:AE,23,0)</f>
        <v>Fraude en retiros sin tarjeta</v>
      </c>
      <c r="AB261" s="54" t="str">
        <f>VLOOKUP(Tabla15[[#This Row],[N° 
Evento]],'Eventos de riesgos'!B:O,14,0)</f>
        <v>Ninguna</v>
      </c>
      <c r="AC261" s="60">
        <f>VLOOKUP(Tabla15[[#This Row],[N° 
Evento]],'Eventos de riesgos'!B:P,15,0)</f>
        <v>45869.613194444442</v>
      </c>
      <c r="AD261" s="54" t="str">
        <f>VLOOKUP(Tabla15[[#This Row],[N° 
Evento]],'Eventos de riesgos'!B:Q,16,0)</f>
        <v>Ahorros voluntarios</v>
      </c>
      <c r="AE261" s="54" t="str">
        <f>VLOOKUP(Tabla15[[#This Row],[N° 
Evento]],'Eventos de riesgos'!B:R,17,0)</f>
        <v>Aplicación móvil (App Febor)</v>
      </c>
      <c r="AF261" s="56" t="str">
        <f>VLOOKUP(Tabla15[[#This Row],[N° 
Evento]],'Eventos de riesgos'!B:V,21,0)</f>
        <v>Aprobado</v>
      </c>
      <c r="AG261" s="59" t="str">
        <f>VLOOKUP(Tabla15[[#This Row],[N° 
Evento]],'Eventos de riesgos'!B:W,22,0)</f>
        <v>04/08/2025 14:45:53: Actualización</v>
      </c>
    </row>
    <row r="262" spans="3:33" ht="59" customHeight="1" thickBot="1" x14ac:dyDescent="0.6">
      <c r="C262" s="54" t="str">
        <f>+Tabla15[[#This Row],[N° 
Evento]]&amp;"-"&amp;Tabla15[[#This Row],[N° Tarea]]</f>
        <v>79-7</v>
      </c>
      <c r="D262" s="54">
        <v>79</v>
      </c>
      <c r="E262" s="54">
        <v>7</v>
      </c>
      <c r="F262" s="126" t="s">
        <v>731</v>
      </c>
      <c r="G262" s="44" t="s">
        <v>1019</v>
      </c>
      <c r="H262" s="59" t="s">
        <v>747</v>
      </c>
      <c r="I262" s="59" t="s">
        <v>734</v>
      </c>
      <c r="J262" s="57">
        <v>45859</v>
      </c>
      <c r="K262" s="57">
        <v>45859</v>
      </c>
      <c r="L262" s="47" t="str">
        <f>IF(Tabla15[[#This Row],[Fecha de Finalización]]&gt;0,"Cerrada","En Proceso")</f>
        <v>Cerrada</v>
      </c>
      <c r="M262" s="58">
        <f t="shared" si="9"/>
        <v>0</v>
      </c>
      <c r="N262" s="59"/>
      <c r="O262" s="54">
        <f>VLOOKUP(Tabla15[[#This Row],[N° 
Evento]],'Eventos de riesgos'!B:C,2,0)</f>
        <v>2025</v>
      </c>
      <c r="P262" s="54" t="str">
        <f>VLOOKUP(Tabla15[[#This Row],[N° 
Evento]],'Eventos de riesgos'!B:D,3,0)</f>
        <v>Jul</v>
      </c>
      <c r="Q262" s="60">
        <f>VLOOKUP(Tabla15[[#This Row],[N° 
Evento]],'Eventos de riesgos'!B:E,4,0)</f>
        <v>45890.614583333336</v>
      </c>
      <c r="R262" s="60">
        <f>VLOOKUP(Tabla15[[#This Row],[N° 
Evento]],'Eventos de riesgos'!B:F,5,0)</f>
        <v>45892.614583333336</v>
      </c>
      <c r="S262" s="60">
        <f>VLOOKUP(Tabla15[[#This Row],[N° 
Evento]],'Eventos de riesgos'!B:G,6,0)</f>
        <v>45890.614583333336</v>
      </c>
      <c r="T262" s="63" t="str">
        <f>VLOOKUP(Tabla15[[#This Row],[N° 
Evento]],'Eventos de riesgos'!B:H,7,0)</f>
        <v xml:space="preserve">Caso
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 Anexo 1. Conversación de WhatsApp – Reporte inicial del incidente.
Reunión del equipo directivo
Sobre las 11:30 a.m. se llevó a cabo una reunión del equipo directivo con el propósito de analizar el incidente, evaluar su alcance y definir las medidas inmediatas de contención y verificación. Como resultado de la sesión, se identificaron las principales hipótesis y posibles causas asociadas a la materialización del evento. Anexo 2. Acta de reunión.
Identificación detallada de los casos reportados
Se consolidó la información de los asociados que reportaron operaciones no reconocidas mediante la modalidad de retiro sin tarjeta durante julio de 2025, identificándose afectaciones confirmadas por un valor total de $10.040.000 correspondientes a seis asociados: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
Como medida inmediata de contención, se realizó la inhabilitación preventiva y temporal de los usuarios registrados en el Multiportal, luego de identificar que los asociados enrolados previamente en la App anterior migraban automáticamente a la nueva App. Esta acción permitió reducir la exposición al riesgo mientras se adelantaban las validaciones y análisis correspondientes. Anexo 3. Usuarios Multiportal (archivo Excel)
Comunicación temporal en la App
Mientras se adelantaban las validaciones y el análisis interno del incidente, se publicó un mensaje temporal en el banner informativo de la App, informando la inhabilidad temporal del acceso al Multiportal. Esta medida tuvo como finalidad controlar la exposición del incidente, evitar afectaciones operativas adicionales y gestionar la comunicación con los asociados de manera preventiva. Anexo 4. Imagen de publicación Banner
Identificación de los puntos de retiro utilizados
Como parte del análisis del incidente, se identificó que los retiros no autorizados mediante la modalidad de retiro sin tarjeta fueron realizados presuntamente de forma irregular en varios cajeros automáticos ubicados en la ciudad de Bogotá. Esta información permitió focalizar la revisión de transacciones y apoyar las gestiones posteriores de validación y recolección de evidencias:
•00966 1225_Carrera 92 60-1100100BOGOTACO 
•00966 3669_Cra 65 No 11-51100100BOGOTACO
•00966 2427_Av Americas No1100100BOGOTACO
Se gestionó ante Banco Coopcentral la solicitud de los registros fílmicos correspondientes a los cajeros automáticos identificados en las transacciones objeto de análisis. Como resultado de la revisión realizada, se observó a una misma persona efectuando retiros en diferentes puntos, situación que fortaleció los elementos de análisis y soporte para las actuaciones internas y legales derivadas del caso. Anexo 5. Registros fílmicos
Análisis de registros de enrolamiento en la nueva App
Durante la revisión de los registros de enrolamiento en la nueva App, se identificó que los asociados afectados realizaron su primer registro durante julio de 2025 mediante el mecanismo de autenticación de Visionamos, sin evidenciar accesos previos en la App anterior ni en el Multiportal. Posteriormente, las áreas de Servicio al Asociado y Control Interno realizaron contacto telefónico con los asociados, quienes confirmaron no haber efectuado los enrolamientos ni las transacciones objeto de análisis.
A partir de este hallazgo, se efectuó una revisión detallada de todos los enrolamientos realizados desde abril de 2025, fecha de salida de la nueva App, identificándose 25 asociados con características similares al patrón evaluado. Como medida preventiva, dichos usuarios permanecieron bloqueados temporalmente mientras se adelantaban las validaciones correspondientes. Anexo 6. Usuarios registrados desde abril 2025.
Validación del patrón geográfico del fraude
Durante el análisis de los casos reportados, se identificó que varios de los asociados afectados tenían lugar de residencia fuera de Bogotá, mientras que los retiros no autorizados fueron realizados en cajeros automáticos ubicados en dicha ciudad. Este comportamiento permitió identificar un patrón geográfico atípico asociado al incidente.
Con base en esta situación, se efectuó una validación individual de los casos identificados. En uno de ellos no fue posible establecer contacto con el asociado; sin embargo, considerando que su residencia correspondía a la ciudad de Medellín y que el retiro fue efectuado en Bogotá, se mantuvo el bloqueo preventivo de la cuenta y el caso fue incluido dentro del total de afectaciones analizadas.
Adicionalmente, la Dirección de Riesgos realizó contacto telefónico con tres asociados residentes en Bogotá cuyos retiros también fueron efectuados en esta ciudad, quienes confirmaron haber realizado directamente las transacciones registradas. De igual forma, se identificaron tres asociados con residencia en otras ciudades, cuyos retiros fueron efectuados en sus respectivas ciudades de domicilio, razón por la cual no fueron incluidos dentro del patrón de fraude evaluado ni se consideraron casos objeto de afectación.
Las validaciones efectuadas permitieron delimitar el comportamiento asociado al incidente y focalizar las medidas de seguimiento sobre los casos que presentaban coincidencias con el patrón identificado. Anexo 7 Movimientos Multiportal. 
Restricción de topes diarios como medida de contención
Previamente al incidente, la Cooperativa había implementado una reducción en los topes diarios de retiro sin tarjeta como medida preventiva de control. Durante el análisis de las transacciones, se evidenció que dicha restricción contribuyó a la contención del riesgo, al impedir la ejecución de nuevos retiros que excedían los límites configurados.
En los registros analizados se identificaron intentos de transacción rechazados por exceder la frecuencia permitida y los montos máximos autorizados para esta funcionalidad. 
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El 22 de julio de 2025 se llevó a cabo una reunión entre representantes de Febor y Banco Coopcentral, con participación de la funcionaria Yurani Sánchez, con el propósito de revisar los avances relacionados con los casos de fraude identificados en la funcionalidad de retiro sin tarjeta de la nueva App Febor.
Durante la reunión, Coopcentral informó que los registros fílmicos de los cajeros automáticos serían entregados en un plazo aproximado de cinco días hábiles, junto con el respectivo informe operativo y las evidencias asociadas al caso. Asimismo, indicó que el patrón identificado correspondía a un tipo de fraude no observado previamente en eventos similares.
En el análisis realizado se evidenció que los presuntos responsables lograron acceder a los correos electrónicos de los asociados afectados, lo que les permitió completar el proceso de enrolamiento en la App mediante el cargue del documento de identidad, la configuración de preguntas de seguridad y la recepción de códigos OTP requeridos para la autenticación. Según la información suministrada, los enrolamientos se efectuaron entre el 15 y el 17 de julio de 2025 desde dispositivos móviles.
Adicionalmente, Coopcentral explicó que el proceso de enrolamiento validaba la información únicamente frente a los datos previamente suministrados por la entidad, sin realizar contrastes con fuentes oficiales como la Registraduría ni mecanismos de reconocimiento facial o validación avanzada de autenticidad documental, situación que representaba una vulnerabilidad relevante en el esquema de autenticación.
Como medida de contención, Coopcentral informó la deshabilitación temporal de nuevos enrolamientos mediante el retiro de términos y condiciones de aceptación, así como la inhabilitación preventiva de usuarios previamente registrados.
Por parte de Febor, se solicitó el detalle de los correos electrónicos utilizados para el envío de códigos OTP y se manifestó la necesidad de escalar formalmente el caso ante Visionamos, considerando la posible existencia de vulnerabilidades asociadas al proceso de autenticación y manejo de información.
Finalmente, se revisó el procedimiento relacionado con la devolución de los recursos sustraídos a los asociados afectados. Frente a este punto, Febor dejó constancia de su posición institucional respecto a que la vulneración no tuvo origen en controles internos de la entidad y definió como compromiso adelantar la gestión formal de reclamación y solicitud de devolución ante Visionamos. Anexo 8. Informes Visionamos
Revisión de correos 
El 23 de julio de 2025, Banco Coopcentral suministró el listado de correos electrónicos a los cuales fueron enviados los códigos OTP utilizados durante los procesos de autenticación relacionados con los enrolamientos analizados.
Como resultado de la revisión efectuada por las áreas de Operaciones y Riesgos, se evidenció que los correos electrónicos asociados a los casos evaluados coincidían con los registrados previamente en las bases de datos de Febor y no presentaban actualizaciones recientes. Este análisis permitió descartar modificaciones recientes de información de contacto como posible origen del incidente.
La validación reiteró la hipótesis asociada a un presunto acceso no autorizado a las cuentas de correo electrónico de los asociados afectados, utilizadas posteriormente durante el proceso de autenticación y enrolamiento en la nueva App.
Solicitud de la devolución de recursos
Con base en los hallazgos identificados durante el análisis del incidente, se definió la elaboración y radicación de una solicitud formal dirigida a Visionamos, orientada a gestionar la devolución de los recursos sustraídos de manera no autorizada a los asociados afectados.
La gestión fue liderada por el área Jurídica de Febor, soportada en las evidencias recopiladas, los análisis efectuados y las validaciones realizadas durante el proceso de investigación del caso. Sin embargo, la solicitud de devolución no fue aceptada por Visionamos, motivo por el cual posteriormente se gestionó un derecho de petición como mecanismo complementario de reclamación.
Devolución de recursos a los asociados afectados
Mientras se adelantaba el proceso formal de reclamación y solicitud de devolución ante Coopcentral y Visionamos, la Cooperativa gestionó internamente la restitución de los recursos a los asociados afectados, con el propósito de mitigar la afectación financiera y reputacional derivada del incidente.
La ejecución de esta medida estuvo sujeta a validación previa por parte de la Gerencia y fue coordinada por la Jefe de Operaciones, en conjunto con el área Jurídica, quienes realizaron las verificaciones correspondientes para la aplicación de los reintegros.
Como resultado del proceso, se efectuó la devolución de recursos a cinco asociados que presentaron la respectiva denuncia y cumplieron con la documentación requerida para el trámite. En el caso del asociado John Jaider Ortiz Bejarano, no se continuó con el proceso de reclamación ni devolución, debido a que el asociado manifestó que el valor afectado no representaba una pérdida relevante frente al trámite requerido para la gestión correspondiente.
Causas
Debilidades en los mecanismos de validación de identidad y autenticación en el proceso de enrolamiento.
Impactos
Económicos 
•Para asociados: Afectación económica a los asociados por retiros no autorizados desde sus cuentas de ahorro.
•Para la entidad: Asunción interna de devoluciones de recursos por parte de la Cooperativa a los asociados afectados.
Pérdida de confianza en los canales digitales:
•Riesgo de baja adopción de la nueva App por temor a vulnerabilidades.
•Posible afectación al proceso de transformación digital de la entidad.
Operacionales 
•Incremento de cargas operativas asociadas a bloqueos preventivos, validaciones, atención de casos y gestión de reclamaciones.
</v>
      </c>
      <c r="U262" s="61">
        <f>VLOOKUP(Tabla15[[#This Row],[N° 
Evento]],'Eventos de riesgos'!B:I,8,0)</f>
        <v>10040000</v>
      </c>
      <c r="V262" s="61">
        <f>VLOOKUP(Tabla15[[#This Row],[N° 
Evento]],'Eventos de riesgos'!B:J,9,0)</f>
        <v>0</v>
      </c>
      <c r="W262" s="61">
        <f>VLOOKUP(Tabla15[[#This Row],[N° 
Evento]],'Eventos de riesgos'!B:K,10,0)</f>
        <v>0</v>
      </c>
      <c r="X262" s="59" t="str">
        <f>VLOOKUP(Tabla15[[#This Row],[N° 
Evento]],'Eventos de riesgos'!B:L,11,0)</f>
        <v>2 - Fraude Externo</v>
      </c>
      <c r="Y262" s="59" t="str">
        <f>VLOOKUP(Tabla15[[#This Row],[N° 
Evento]],'Eventos de riesgos'!B:M,12,0)</f>
        <v>22 - Hurto y Fraude</v>
      </c>
      <c r="Z262" s="59" t="str">
        <f>VLOOKUP(Tabla15[[#This Row],[N° 
Evento]],'Eventos de riesgos'!B:N,13,0)</f>
        <v>221 - Robo o Hurto</v>
      </c>
      <c r="AA262" s="44" t="str">
        <f>+VLOOKUP(Tabla15[[#This Row],[N° 
Evento]],'Eventos de riesgos'!B:AE,23,0)</f>
        <v>Fraude en retiros sin tarjeta</v>
      </c>
      <c r="AB262" s="54" t="str">
        <f>VLOOKUP(Tabla15[[#This Row],[N° 
Evento]],'Eventos de riesgos'!B:O,14,0)</f>
        <v>Ninguna</v>
      </c>
      <c r="AC262" s="60">
        <f>VLOOKUP(Tabla15[[#This Row],[N° 
Evento]],'Eventos de riesgos'!B:P,15,0)</f>
        <v>45869.613194444442</v>
      </c>
      <c r="AD262" s="54" t="str">
        <f>VLOOKUP(Tabla15[[#This Row],[N° 
Evento]],'Eventos de riesgos'!B:Q,16,0)</f>
        <v>Ahorros voluntarios</v>
      </c>
      <c r="AE262" s="54" t="str">
        <f>VLOOKUP(Tabla15[[#This Row],[N° 
Evento]],'Eventos de riesgos'!B:R,17,0)</f>
        <v>Aplicación móvil (App Febor)</v>
      </c>
      <c r="AF262" s="56" t="str">
        <f>VLOOKUP(Tabla15[[#This Row],[N° 
Evento]],'Eventos de riesgos'!B:V,21,0)</f>
        <v>Aprobado</v>
      </c>
      <c r="AG262" s="59" t="str">
        <f>VLOOKUP(Tabla15[[#This Row],[N° 
Evento]],'Eventos de riesgos'!B:W,22,0)</f>
        <v>04/08/2025 14:45:53: Actualización</v>
      </c>
    </row>
    <row r="263" spans="3:33" ht="59" customHeight="1" thickBot="1" x14ac:dyDescent="0.6">
      <c r="C263" s="54" t="str">
        <f>+Tabla15[[#This Row],[N° 
Evento]]&amp;"-"&amp;Tabla15[[#This Row],[N° Tarea]]</f>
        <v>79-8</v>
      </c>
      <c r="D263" s="54">
        <v>79</v>
      </c>
      <c r="E263" s="54">
        <v>8</v>
      </c>
      <c r="F263" s="126" t="s">
        <v>1498</v>
      </c>
      <c r="G263" s="44" t="s">
        <v>1019</v>
      </c>
      <c r="H263" s="59" t="s">
        <v>744</v>
      </c>
      <c r="I263" s="59" t="s">
        <v>259</v>
      </c>
      <c r="J263" s="57">
        <v>45859</v>
      </c>
      <c r="K263" s="57">
        <v>45860</v>
      </c>
      <c r="L263" s="47" t="str">
        <f>IF(Tabla15[[#This Row],[Fecha de Finalización]]&gt;0,"Cerrada","En Proceso")</f>
        <v>Cerrada</v>
      </c>
      <c r="M263" s="58">
        <f t="shared" si="9"/>
        <v>1</v>
      </c>
      <c r="N263" s="59"/>
      <c r="O263" s="54">
        <f>VLOOKUP(Tabla15[[#This Row],[N° 
Evento]],'Eventos de riesgos'!B:C,2,0)</f>
        <v>2025</v>
      </c>
      <c r="P263" s="54" t="str">
        <f>VLOOKUP(Tabla15[[#This Row],[N° 
Evento]],'Eventos de riesgos'!B:D,3,0)</f>
        <v>Jul</v>
      </c>
      <c r="Q263" s="60">
        <f>VLOOKUP(Tabla15[[#This Row],[N° 
Evento]],'Eventos de riesgos'!B:E,4,0)</f>
        <v>45890.614583333336</v>
      </c>
      <c r="R263" s="60">
        <f>VLOOKUP(Tabla15[[#This Row],[N° 
Evento]],'Eventos de riesgos'!B:F,5,0)</f>
        <v>45892.614583333336</v>
      </c>
      <c r="S263" s="60">
        <f>VLOOKUP(Tabla15[[#This Row],[N° 
Evento]],'Eventos de riesgos'!B:G,6,0)</f>
        <v>45890.614583333336</v>
      </c>
      <c r="T263" s="63" t="str">
        <f>VLOOKUP(Tabla15[[#This Row],[N° 
Evento]],'Eventos de riesgos'!B:H,7,0)</f>
        <v xml:space="preserve">Caso
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 Anexo 1. Conversación de WhatsApp – Reporte inicial del incidente.
Reunión del equipo directivo
Sobre las 11:30 a.m. se llevó a cabo una reunión del equipo directivo con el propósito de analizar el incidente, evaluar su alcance y definir las medidas inmediatas de contención y verificación. Como resultado de la sesión, se identificaron las principales hipótesis y posibles causas asociadas a la materialización del evento. Anexo 2. Acta de reunión.
Identificación detallada de los casos reportados
Se consolidó la información de los asociados que reportaron operaciones no reconocidas mediante la modalidad de retiro sin tarjeta durante julio de 2025, identificándose afectaciones confirmadas por un valor total de $10.040.000 correspondientes a seis asociados: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
Como medida inmediata de contención, se realizó la inhabilitación preventiva y temporal de los usuarios registrados en el Multiportal, luego de identificar que los asociados enrolados previamente en la App anterior migraban automáticamente a la nueva App. Esta acción permitió reducir la exposición al riesgo mientras se adelantaban las validaciones y análisis correspondientes. Anexo 3. Usuarios Multiportal (archivo Excel)
Comunicación temporal en la App
Mientras se adelantaban las validaciones y el análisis interno del incidente, se publicó un mensaje temporal en el banner informativo de la App, informando la inhabilidad temporal del acceso al Multiportal. Esta medida tuvo como finalidad controlar la exposición del incidente, evitar afectaciones operativas adicionales y gestionar la comunicación con los asociados de manera preventiva. Anexo 4. Imagen de publicación Banner
Identificación de los puntos de retiro utilizados
Como parte del análisis del incidente, se identificó que los retiros no autorizados mediante la modalidad de retiro sin tarjeta fueron realizados presuntamente de forma irregular en varios cajeros automáticos ubicados en la ciudad de Bogotá. Esta información permitió focalizar la revisión de transacciones y apoyar las gestiones posteriores de validación y recolección de evidencias:
•00966 1225_Carrera 92 60-1100100BOGOTACO 
•00966 3669_Cra 65 No 11-51100100BOGOTACO
•00966 2427_Av Americas No1100100BOGOTACO
Se gestionó ante Banco Coopcentral la solicitud de los registros fílmicos correspondientes a los cajeros automáticos identificados en las transacciones objeto de análisis. Como resultado de la revisión realizada, se observó a una misma persona efectuando retiros en diferentes puntos, situación que fortaleció los elementos de análisis y soporte para las actuaciones internas y legales derivadas del caso. Anexo 5. Registros fílmicos
Análisis de registros de enrolamiento en la nueva App
Durante la revisión de los registros de enrolamiento en la nueva App, se identificó que los asociados afectados realizaron su primer registro durante julio de 2025 mediante el mecanismo de autenticación de Visionamos, sin evidenciar accesos previos en la App anterior ni en el Multiportal. Posteriormente, las áreas de Servicio al Asociado y Control Interno realizaron contacto telefónico con los asociados, quienes confirmaron no haber efectuado los enrolamientos ni las transacciones objeto de análisis.
A partir de este hallazgo, se efectuó una revisión detallada de todos los enrolamientos realizados desde abril de 2025, fecha de salida de la nueva App, identificándose 25 asociados con características similares al patrón evaluado. Como medida preventiva, dichos usuarios permanecieron bloqueados temporalmente mientras se adelantaban las validaciones correspondientes. Anexo 6. Usuarios registrados desde abril 2025.
Validación del patrón geográfico del fraude
Durante el análisis de los casos reportados, se identificó que varios de los asociados afectados tenían lugar de residencia fuera de Bogotá, mientras que los retiros no autorizados fueron realizados en cajeros automáticos ubicados en dicha ciudad. Este comportamiento permitió identificar un patrón geográfico atípico asociado al incidente.
Con base en esta situación, se efectuó una validación individual de los casos identificados. En uno de ellos no fue posible establecer contacto con el asociado; sin embargo, considerando que su residencia correspondía a la ciudad de Medellín y que el retiro fue efectuado en Bogotá, se mantuvo el bloqueo preventivo de la cuenta y el caso fue incluido dentro del total de afectaciones analizadas.
Adicionalmente, la Dirección de Riesgos realizó contacto telefónico con tres asociados residentes en Bogotá cuyos retiros también fueron efectuados en esta ciudad, quienes confirmaron haber realizado directamente las transacciones registradas. De igual forma, se identificaron tres asociados con residencia en otras ciudades, cuyos retiros fueron efectuados en sus respectivas ciudades de domicilio, razón por la cual no fueron incluidos dentro del patrón de fraude evaluado ni se consideraron casos objeto de afectación.
Las validaciones efectuadas permitieron delimitar el comportamiento asociado al incidente y focalizar las medidas de seguimiento sobre los casos que presentaban coincidencias con el patrón identificado. Anexo 7 Movimientos Multiportal. 
Restricción de topes diarios como medida de contención
Previamente al incidente, la Cooperativa había implementado una reducción en los topes diarios de retiro sin tarjeta como medida preventiva de control. Durante el análisis de las transacciones, se evidenció que dicha restricción contribuyó a la contención del riesgo, al impedir la ejecución de nuevos retiros que excedían los límites configurados.
En los registros analizados se identificaron intentos de transacción rechazados por exceder la frecuencia permitida y los montos máximos autorizados para esta funcionalidad. 
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El 22 de julio de 2025 se llevó a cabo una reunión entre representantes de Febor y Banco Coopcentral, con participación de la funcionaria Yurani Sánchez, con el propósito de revisar los avances relacionados con los casos de fraude identificados en la funcionalidad de retiro sin tarjeta de la nueva App Febor.
Durante la reunión, Coopcentral informó que los registros fílmicos de los cajeros automáticos serían entregados en un plazo aproximado de cinco días hábiles, junto con el respectivo informe operativo y las evidencias asociadas al caso. Asimismo, indicó que el patrón identificado correspondía a un tipo de fraude no observado previamente en eventos similares.
En el análisis realizado se evidenció que los presuntos responsables lograron acceder a los correos electrónicos de los asociados afectados, lo que les permitió completar el proceso de enrolamiento en la App mediante el cargue del documento de identidad, la configuración de preguntas de seguridad y la recepción de códigos OTP requeridos para la autenticación. Según la información suministrada, los enrolamientos se efectuaron entre el 15 y el 17 de julio de 2025 desde dispositivos móviles.
Adicionalmente, Coopcentral explicó que el proceso de enrolamiento validaba la información únicamente frente a los datos previamente suministrados por la entidad, sin realizar contrastes con fuentes oficiales como la Registraduría ni mecanismos de reconocimiento facial o validación avanzada de autenticidad documental, situación que representaba una vulnerabilidad relevante en el esquema de autenticación.
Como medida de contención, Coopcentral informó la deshabilitación temporal de nuevos enrolamientos mediante el retiro de términos y condiciones de aceptación, así como la inhabilitación preventiva de usuarios previamente registrados.
Por parte de Febor, se solicitó el detalle de los correos electrónicos utilizados para el envío de códigos OTP y se manifestó la necesidad de escalar formalmente el caso ante Visionamos, considerando la posible existencia de vulnerabilidades asociadas al proceso de autenticación y manejo de información.
Finalmente, se revisó el procedimiento relacionado con la devolución de los recursos sustraídos a los asociados afectados. Frente a este punto, Febor dejó constancia de su posición institucional respecto a que la vulneración no tuvo origen en controles internos de la entidad y definió como compromiso adelantar la gestión formal de reclamación y solicitud de devolución ante Visionamos. Anexo 8. Informes Visionamos
Revisión de correos 
El 23 de julio de 2025, Banco Coopcentral suministró el listado de correos electrónicos a los cuales fueron enviados los códigos OTP utilizados durante los procesos de autenticación relacionados con los enrolamientos analizados.
Como resultado de la revisión efectuada por las áreas de Operaciones y Riesgos, se evidenció que los correos electrónicos asociados a los casos evaluados coincidían con los registrados previamente en las bases de datos de Febor y no presentaban actualizaciones recientes. Este análisis permitió descartar modificaciones recientes de información de contacto como posible origen del incidente.
La validación reiteró la hipótesis asociada a un presunto acceso no autorizado a las cuentas de correo electrónico de los asociados afectados, utilizadas posteriormente durante el proceso de autenticación y enrolamiento en la nueva App.
Solicitud de la devolución de recursos
Con base en los hallazgos identificados durante el análisis del incidente, se definió la elaboración y radicación de una solicitud formal dirigida a Visionamos, orientada a gestionar la devolución de los recursos sustraídos de manera no autorizada a los asociados afectados.
La gestión fue liderada por el área Jurídica de Febor, soportada en las evidencias recopiladas, los análisis efectuados y las validaciones realizadas durante el proceso de investigación del caso. Sin embargo, la solicitud de devolución no fue aceptada por Visionamos, motivo por el cual posteriormente se gestionó un derecho de petición como mecanismo complementario de reclamación.
Devolución de recursos a los asociados afectados
Mientras se adelantaba el proceso formal de reclamación y solicitud de devolución ante Coopcentral y Visionamos, la Cooperativa gestionó internamente la restitución de los recursos a los asociados afectados, con el propósito de mitigar la afectación financiera y reputacional derivada del incidente.
La ejecución de esta medida estuvo sujeta a validación previa por parte de la Gerencia y fue coordinada por la Jefe de Operaciones, en conjunto con el área Jurídica, quienes realizaron las verificaciones correspondientes para la aplicación de los reintegros.
Como resultado del proceso, se efectuó la devolución de recursos a cinco asociados que presentaron la respectiva denuncia y cumplieron con la documentación requerida para el trámite. En el caso del asociado John Jaider Ortiz Bejarano, no se continuó con el proceso de reclamación ni devolución, debido a que el asociado manifestó que el valor afectado no representaba una pérdida relevante frente al trámite requerido para la gestión correspondiente.
Causas
Debilidades en los mecanismos de validación de identidad y autenticación en el proceso de enrolamiento.
Impactos
Económicos 
•Para asociados: Afectación económica a los asociados por retiros no autorizados desde sus cuentas de ahorro.
•Para la entidad: Asunción interna de devoluciones de recursos por parte de la Cooperativa a los asociados afectados.
Pérdida de confianza en los canales digitales:
•Riesgo de baja adopción de la nueva App por temor a vulnerabilidades.
•Posible afectación al proceso de transformación digital de la entidad.
Operacionales 
•Incremento de cargas operativas asociadas a bloqueos preventivos, validaciones, atención de casos y gestión de reclamaciones.
</v>
      </c>
      <c r="U263" s="61">
        <f>VLOOKUP(Tabla15[[#This Row],[N° 
Evento]],'Eventos de riesgos'!B:I,8,0)</f>
        <v>10040000</v>
      </c>
      <c r="V263" s="61">
        <f>VLOOKUP(Tabla15[[#This Row],[N° 
Evento]],'Eventos de riesgos'!B:J,9,0)</f>
        <v>0</v>
      </c>
      <c r="W263" s="61">
        <f>VLOOKUP(Tabla15[[#This Row],[N° 
Evento]],'Eventos de riesgos'!B:K,10,0)</f>
        <v>0</v>
      </c>
      <c r="X263" s="59" t="str">
        <f>VLOOKUP(Tabla15[[#This Row],[N° 
Evento]],'Eventos de riesgos'!B:L,11,0)</f>
        <v>2 - Fraude Externo</v>
      </c>
      <c r="Y263" s="59" t="str">
        <f>VLOOKUP(Tabla15[[#This Row],[N° 
Evento]],'Eventos de riesgos'!B:M,12,0)</f>
        <v>22 - Hurto y Fraude</v>
      </c>
      <c r="Z263" s="59" t="str">
        <f>VLOOKUP(Tabla15[[#This Row],[N° 
Evento]],'Eventos de riesgos'!B:N,13,0)</f>
        <v>221 - Robo o Hurto</v>
      </c>
      <c r="AA263" s="44" t="str">
        <f>+VLOOKUP(Tabla15[[#This Row],[N° 
Evento]],'Eventos de riesgos'!B:AE,23,0)</f>
        <v>Fraude en retiros sin tarjeta</v>
      </c>
      <c r="AB263" s="54" t="str">
        <f>VLOOKUP(Tabla15[[#This Row],[N° 
Evento]],'Eventos de riesgos'!B:O,14,0)</f>
        <v>Ninguna</v>
      </c>
      <c r="AC263" s="60">
        <f>VLOOKUP(Tabla15[[#This Row],[N° 
Evento]],'Eventos de riesgos'!B:P,15,0)</f>
        <v>45869.613194444442</v>
      </c>
      <c r="AD263" s="54" t="str">
        <f>VLOOKUP(Tabla15[[#This Row],[N° 
Evento]],'Eventos de riesgos'!B:Q,16,0)</f>
        <v>Ahorros voluntarios</v>
      </c>
      <c r="AE263" s="54" t="str">
        <f>VLOOKUP(Tabla15[[#This Row],[N° 
Evento]],'Eventos de riesgos'!B:R,17,0)</f>
        <v>Aplicación móvil (App Febor)</v>
      </c>
      <c r="AF263" s="56" t="str">
        <f>VLOOKUP(Tabla15[[#This Row],[N° 
Evento]],'Eventos de riesgos'!B:V,21,0)</f>
        <v>Aprobado</v>
      </c>
      <c r="AG263" s="59" t="str">
        <f>VLOOKUP(Tabla15[[#This Row],[N° 
Evento]],'Eventos de riesgos'!B:W,22,0)</f>
        <v>04/08/2025 14:45:53: Actualización</v>
      </c>
    </row>
    <row r="264" spans="3:33" ht="59" customHeight="1" thickBot="1" x14ac:dyDescent="0.6">
      <c r="C264" s="54" t="str">
        <f>+Tabla15[[#This Row],[N° 
Evento]]&amp;"-"&amp;Tabla15[[#This Row],[N° Tarea]]</f>
        <v>79-9</v>
      </c>
      <c r="D264" s="54">
        <v>79</v>
      </c>
      <c r="E264" s="54">
        <v>9</v>
      </c>
      <c r="F264" s="126" t="s">
        <v>1499</v>
      </c>
      <c r="G264" s="44" t="s">
        <v>1019</v>
      </c>
      <c r="H264" s="59" t="s">
        <v>748</v>
      </c>
      <c r="I264" s="59" t="s">
        <v>273</v>
      </c>
      <c r="J264" s="57">
        <v>45859</v>
      </c>
      <c r="K264" s="57">
        <v>45860</v>
      </c>
      <c r="L264" s="47" t="str">
        <f>IF(Tabla15[[#This Row],[Fecha de Finalización]]&gt;0,"Cerrada","En Proceso")</f>
        <v>Cerrada</v>
      </c>
      <c r="M264" s="58">
        <f t="shared" si="9"/>
        <v>1</v>
      </c>
      <c r="N264" s="59"/>
      <c r="O264" s="54">
        <f>VLOOKUP(Tabla15[[#This Row],[N° 
Evento]],'Eventos de riesgos'!B:C,2,0)</f>
        <v>2025</v>
      </c>
      <c r="P264" s="54" t="str">
        <f>VLOOKUP(Tabla15[[#This Row],[N° 
Evento]],'Eventos de riesgos'!B:D,3,0)</f>
        <v>Jul</v>
      </c>
      <c r="Q264" s="60">
        <f>VLOOKUP(Tabla15[[#This Row],[N° 
Evento]],'Eventos de riesgos'!B:E,4,0)</f>
        <v>45890.614583333336</v>
      </c>
      <c r="R264" s="60">
        <f>VLOOKUP(Tabla15[[#This Row],[N° 
Evento]],'Eventos de riesgos'!B:F,5,0)</f>
        <v>45892.614583333336</v>
      </c>
      <c r="S264" s="60">
        <f>VLOOKUP(Tabla15[[#This Row],[N° 
Evento]],'Eventos de riesgos'!B:G,6,0)</f>
        <v>45890.614583333336</v>
      </c>
      <c r="T264" s="63" t="str">
        <f>VLOOKUP(Tabla15[[#This Row],[N° 
Evento]],'Eventos de riesgos'!B:H,7,0)</f>
        <v xml:space="preserve">Caso
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 Anexo 1. Conversación de WhatsApp – Reporte inicial del incidente.
Reunión del equipo directivo
Sobre las 11:30 a.m. se llevó a cabo una reunión del equipo directivo con el propósito de analizar el incidente, evaluar su alcance y definir las medidas inmediatas de contención y verificación. Como resultado de la sesión, se identificaron las principales hipótesis y posibles causas asociadas a la materialización del evento. Anexo 2. Acta de reunión.
Identificación detallada de los casos reportados
Se consolidó la información de los asociados que reportaron operaciones no reconocidas mediante la modalidad de retiro sin tarjeta durante julio de 2025, identificándose afectaciones confirmadas por un valor total de $10.040.000 correspondientes a seis asociados: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
Como medida inmediata de contención, se realizó la inhabilitación preventiva y temporal de los usuarios registrados en el Multiportal, luego de identificar que los asociados enrolados previamente en la App anterior migraban automáticamente a la nueva App. Esta acción permitió reducir la exposición al riesgo mientras se adelantaban las validaciones y análisis correspondientes. Anexo 3. Usuarios Multiportal (archivo Excel)
Comunicación temporal en la App
Mientras se adelantaban las validaciones y el análisis interno del incidente, se publicó un mensaje temporal en el banner informativo de la App, informando la inhabilidad temporal del acceso al Multiportal. Esta medida tuvo como finalidad controlar la exposición del incidente, evitar afectaciones operativas adicionales y gestionar la comunicación con los asociados de manera preventiva. Anexo 4. Imagen de publicación Banner
Identificación de los puntos de retiro utilizados
Como parte del análisis del incidente, se identificó que los retiros no autorizados mediante la modalidad de retiro sin tarjeta fueron realizados presuntamente de forma irregular en varios cajeros automáticos ubicados en la ciudad de Bogotá. Esta información permitió focalizar la revisión de transacciones y apoyar las gestiones posteriores de validación y recolección de evidencias:
•00966 1225_Carrera 92 60-1100100BOGOTACO 
•00966 3669_Cra 65 No 11-51100100BOGOTACO
•00966 2427_Av Americas No1100100BOGOTACO
Se gestionó ante Banco Coopcentral la solicitud de los registros fílmicos correspondientes a los cajeros automáticos identificados en las transacciones objeto de análisis. Como resultado de la revisión realizada, se observó a una misma persona efectuando retiros en diferentes puntos, situación que fortaleció los elementos de análisis y soporte para las actuaciones internas y legales derivadas del caso. Anexo 5. Registros fílmicos
Análisis de registros de enrolamiento en la nueva App
Durante la revisión de los registros de enrolamiento en la nueva App, se identificó que los asociados afectados realizaron su primer registro durante julio de 2025 mediante el mecanismo de autenticación de Visionamos, sin evidenciar accesos previos en la App anterior ni en el Multiportal. Posteriormente, las áreas de Servicio al Asociado y Control Interno realizaron contacto telefónico con los asociados, quienes confirmaron no haber efectuado los enrolamientos ni las transacciones objeto de análisis.
A partir de este hallazgo, se efectuó una revisión detallada de todos los enrolamientos realizados desde abril de 2025, fecha de salida de la nueva App, identificándose 25 asociados con características similares al patrón evaluado. Como medida preventiva, dichos usuarios permanecieron bloqueados temporalmente mientras se adelantaban las validaciones correspondientes. Anexo 6. Usuarios registrados desde abril 2025.
Validación del patrón geográfico del fraude
Durante el análisis de los casos reportados, se identificó que varios de los asociados afectados tenían lugar de residencia fuera de Bogotá, mientras que los retiros no autorizados fueron realizados en cajeros automáticos ubicados en dicha ciudad. Este comportamiento permitió identificar un patrón geográfico atípico asociado al incidente.
Con base en esta situación, se efectuó una validación individual de los casos identificados. En uno de ellos no fue posible establecer contacto con el asociado; sin embargo, considerando que su residencia correspondía a la ciudad de Medellín y que el retiro fue efectuado en Bogotá, se mantuvo el bloqueo preventivo de la cuenta y el caso fue incluido dentro del total de afectaciones analizadas.
Adicionalmente, la Dirección de Riesgos realizó contacto telefónico con tres asociados residentes en Bogotá cuyos retiros también fueron efectuados en esta ciudad, quienes confirmaron haber realizado directamente las transacciones registradas. De igual forma, se identificaron tres asociados con residencia en otras ciudades, cuyos retiros fueron efectuados en sus respectivas ciudades de domicilio, razón por la cual no fueron incluidos dentro del patrón de fraude evaluado ni se consideraron casos objeto de afectación.
Las validaciones efectuadas permitieron delimitar el comportamiento asociado al incidente y focalizar las medidas de seguimiento sobre los casos que presentaban coincidencias con el patrón identificado. Anexo 7 Movimientos Multiportal. 
Restricción de topes diarios como medida de contención
Previamente al incidente, la Cooperativa había implementado una reducción en los topes diarios de retiro sin tarjeta como medida preventiva de control. Durante el análisis de las transacciones, se evidenció que dicha restricción contribuyó a la contención del riesgo, al impedir la ejecución de nuevos retiros que excedían los límites configurados.
En los registros analizados se identificaron intentos de transacción rechazados por exceder la frecuencia permitida y los montos máximos autorizados para esta funcionalidad. 
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El 22 de julio de 2025 se llevó a cabo una reunión entre representantes de Febor y Banco Coopcentral, con participación de la funcionaria Yurani Sánchez, con el propósito de revisar los avances relacionados con los casos de fraude identificados en la funcionalidad de retiro sin tarjeta de la nueva App Febor.
Durante la reunión, Coopcentral informó que los registros fílmicos de los cajeros automáticos serían entregados en un plazo aproximado de cinco días hábiles, junto con el respectivo informe operativo y las evidencias asociadas al caso. Asimismo, indicó que el patrón identificado correspondía a un tipo de fraude no observado previamente en eventos similares.
En el análisis realizado se evidenció que los presuntos responsables lograron acceder a los correos electrónicos de los asociados afectados, lo que les permitió completar el proceso de enrolamiento en la App mediante el cargue del documento de identidad, la configuración de preguntas de seguridad y la recepción de códigos OTP requeridos para la autenticación. Según la información suministrada, los enrolamientos se efectuaron entre el 15 y el 17 de julio de 2025 desde dispositivos móviles.
Adicionalmente, Coopcentral explicó que el proceso de enrolamiento validaba la información únicamente frente a los datos previamente suministrados por la entidad, sin realizar contrastes con fuentes oficiales como la Registraduría ni mecanismos de reconocimiento facial o validación avanzada de autenticidad documental, situación que representaba una vulnerabilidad relevante en el esquema de autenticación.
Como medida de contención, Coopcentral informó la deshabilitación temporal de nuevos enrolamientos mediante el retiro de términos y condiciones de aceptación, así como la inhabilitación preventiva de usuarios previamente registrados.
Por parte de Febor, se solicitó el detalle de los correos electrónicos utilizados para el envío de códigos OTP y se manifestó la necesidad de escalar formalmente el caso ante Visionamos, considerando la posible existencia de vulnerabilidades asociadas al proceso de autenticación y manejo de información.
Finalmente, se revisó el procedimiento relacionado con la devolución de los recursos sustraídos a los asociados afectados. Frente a este punto, Febor dejó constancia de su posición institucional respecto a que la vulneración no tuvo origen en controles internos de la entidad y definió como compromiso adelantar la gestión formal de reclamación y solicitud de devolución ante Visionamos. Anexo 8. Informes Visionamos
Revisión de correos 
El 23 de julio de 2025, Banco Coopcentral suministró el listado de correos electrónicos a los cuales fueron enviados los códigos OTP utilizados durante los procesos de autenticación relacionados con los enrolamientos analizados.
Como resultado de la revisión efectuada por las áreas de Operaciones y Riesgos, se evidenció que los correos electrónicos asociados a los casos evaluados coincidían con los registrados previamente en las bases de datos de Febor y no presentaban actualizaciones recientes. Este análisis permitió descartar modificaciones recientes de información de contacto como posible origen del incidente.
La validación reiteró la hipótesis asociada a un presunto acceso no autorizado a las cuentas de correo electrónico de los asociados afectados, utilizadas posteriormente durante el proceso de autenticación y enrolamiento en la nueva App.
Solicitud de la devolución de recursos
Con base en los hallazgos identificados durante el análisis del incidente, se definió la elaboración y radicación de una solicitud formal dirigida a Visionamos, orientada a gestionar la devolución de los recursos sustraídos de manera no autorizada a los asociados afectados.
La gestión fue liderada por el área Jurídica de Febor, soportada en las evidencias recopiladas, los análisis efectuados y las validaciones realizadas durante el proceso de investigación del caso. Sin embargo, la solicitud de devolución no fue aceptada por Visionamos, motivo por el cual posteriormente se gestionó un derecho de petición como mecanismo complementario de reclamación.
Devolución de recursos a los asociados afectados
Mientras se adelantaba el proceso formal de reclamación y solicitud de devolución ante Coopcentral y Visionamos, la Cooperativa gestionó internamente la restitución de los recursos a los asociados afectados, con el propósito de mitigar la afectación financiera y reputacional derivada del incidente.
La ejecución de esta medida estuvo sujeta a validación previa por parte de la Gerencia y fue coordinada por la Jefe de Operaciones, en conjunto con el área Jurídica, quienes realizaron las verificaciones correspondientes para la aplicación de los reintegros.
Como resultado del proceso, se efectuó la devolución de recursos a cinco asociados que presentaron la respectiva denuncia y cumplieron con la documentación requerida para el trámite. En el caso del asociado John Jaider Ortiz Bejarano, no se continuó con el proceso de reclamación ni devolución, debido a que el asociado manifestó que el valor afectado no representaba una pérdida relevante frente al trámite requerido para la gestión correspondiente.
Causas
Debilidades en los mecanismos de validación de identidad y autenticación en el proceso de enrolamiento.
Impactos
Económicos 
•Para asociados: Afectación económica a los asociados por retiros no autorizados desde sus cuentas de ahorro.
•Para la entidad: Asunción interna de devoluciones de recursos por parte de la Cooperativa a los asociados afectados.
Pérdida de confianza en los canales digitales:
•Riesgo de baja adopción de la nueva App por temor a vulnerabilidades.
•Posible afectación al proceso de transformación digital de la entidad.
Operacionales 
•Incremento de cargas operativas asociadas a bloqueos preventivos, validaciones, atención de casos y gestión de reclamaciones.
</v>
      </c>
      <c r="U264" s="61">
        <f>VLOOKUP(Tabla15[[#This Row],[N° 
Evento]],'Eventos de riesgos'!B:I,8,0)</f>
        <v>10040000</v>
      </c>
      <c r="V264" s="61">
        <f>VLOOKUP(Tabla15[[#This Row],[N° 
Evento]],'Eventos de riesgos'!B:J,9,0)</f>
        <v>0</v>
      </c>
      <c r="W264" s="61">
        <f>VLOOKUP(Tabla15[[#This Row],[N° 
Evento]],'Eventos de riesgos'!B:K,10,0)</f>
        <v>0</v>
      </c>
      <c r="X264" s="59" t="str">
        <f>VLOOKUP(Tabla15[[#This Row],[N° 
Evento]],'Eventos de riesgos'!B:L,11,0)</f>
        <v>2 - Fraude Externo</v>
      </c>
      <c r="Y264" s="59" t="str">
        <f>VLOOKUP(Tabla15[[#This Row],[N° 
Evento]],'Eventos de riesgos'!B:M,12,0)</f>
        <v>22 - Hurto y Fraude</v>
      </c>
      <c r="Z264" s="59" t="str">
        <f>VLOOKUP(Tabla15[[#This Row],[N° 
Evento]],'Eventos de riesgos'!B:N,13,0)</f>
        <v>221 - Robo o Hurto</v>
      </c>
      <c r="AA264" s="44" t="str">
        <f>+VLOOKUP(Tabla15[[#This Row],[N° 
Evento]],'Eventos de riesgos'!B:AE,23,0)</f>
        <v>Fraude en retiros sin tarjeta</v>
      </c>
      <c r="AB264" s="54" t="str">
        <f>VLOOKUP(Tabla15[[#This Row],[N° 
Evento]],'Eventos de riesgos'!B:O,14,0)</f>
        <v>Ninguna</v>
      </c>
      <c r="AC264" s="60">
        <f>VLOOKUP(Tabla15[[#This Row],[N° 
Evento]],'Eventos de riesgos'!B:P,15,0)</f>
        <v>45869.613194444442</v>
      </c>
      <c r="AD264" s="54" t="str">
        <f>VLOOKUP(Tabla15[[#This Row],[N° 
Evento]],'Eventos de riesgos'!B:Q,16,0)</f>
        <v>Ahorros voluntarios</v>
      </c>
      <c r="AE264" s="54" t="str">
        <f>VLOOKUP(Tabla15[[#This Row],[N° 
Evento]],'Eventos de riesgos'!B:R,17,0)</f>
        <v>Aplicación móvil (App Febor)</v>
      </c>
      <c r="AF264" s="56" t="str">
        <f>VLOOKUP(Tabla15[[#This Row],[N° 
Evento]],'Eventos de riesgos'!B:V,21,0)</f>
        <v>Aprobado</v>
      </c>
      <c r="AG264" s="59" t="str">
        <f>VLOOKUP(Tabla15[[#This Row],[N° 
Evento]],'Eventos de riesgos'!B:W,22,0)</f>
        <v>04/08/2025 14:45:53: Actualización</v>
      </c>
    </row>
    <row r="265" spans="3:33" ht="59" customHeight="1" thickBot="1" x14ac:dyDescent="0.6">
      <c r="C265" s="54" t="str">
        <f>+Tabla15[[#This Row],[N° 
Evento]]&amp;"-"&amp;Tabla15[[#This Row],[N° Tarea]]</f>
        <v>79-10</v>
      </c>
      <c r="D265" s="54">
        <v>79</v>
      </c>
      <c r="E265" s="54">
        <v>10</v>
      </c>
      <c r="F265" s="126" t="s">
        <v>1500</v>
      </c>
      <c r="G265" s="44" t="s">
        <v>1020</v>
      </c>
      <c r="H265" s="59" t="s">
        <v>215</v>
      </c>
      <c r="I265" s="59" t="s">
        <v>91</v>
      </c>
      <c r="J265" s="57">
        <v>45833</v>
      </c>
      <c r="K265" s="57">
        <v>45833</v>
      </c>
      <c r="L265" s="47" t="str">
        <f>IF(Tabla15[[#This Row],[Fecha de Finalización]]&gt;0,"Cerrada","En Proceso")</f>
        <v>Cerrada</v>
      </c>
      <c r="M265" s="58">
        <f t="shared" ref="M265:M271" si="10">+K265-J265</f>
        <v>0</v>
      </c>
      <c r="N265" s="59"/>
      <c r="O265" s="54">
        <f>VLOOKUP(Tabla15[[#This Row],[N° 
Evento]],'Eventos de riesgos'!B:C,2,0)</f>
        <v>2025</v>
      </c>
      <c r="P265" s="54" t="str">
        <f>VLOOKUP(Tabla15[[#This Row],[N° 
Evento]],'Eventos de riesgos'!B:D,3,0)</f>
        <v>Jul</v>
      </c>
      <c r="Q265" s="60">
        <f>VLOOKUP(Tabla15[[#This Row],[N° 
Evento]],'Eventos de riesgos'!B:E,4,0)</f>
        <v>45890.614583333336</v>
      </c>
      <c r="R265" s="60">
        <f>VLOOKUP(Tabla15[[#This Row],[N° 
Evento]],'Eventos de riesgos'!B:F,5,0)</f>
        <v>45892.614583333336</v>
      </c>
      <c r="S265" s="60">
        <f>VLOOKUP(Tabla15[[#This Row],[N° 
Evento]],'Eventos de riesgos'!B:G,6,0)</f>
        <v>45890.614583333336</v>
      </c>
      <c r="T265" s="63" t="str">
        <f>VLOOKUP(Tabla15[[#This Row],[N° 
Evento]],'Eventos de riesgos'!B:H,7,0)</f>
        <v xml:space="preserve">Caso
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 Anexo 1. Conversación de WhatsApp – Reporte inicial del incidente.
Reunión del equipo directivo
Sobre las 11:30 a.m. se llevó a cabo una reunión del equipo directivo con el propósito de analizar el incidente, evaluar su alcance y definir las medidas inmediatas de contención y verificación. Como resultado de la sesión, se identificaron las principales hipótesis y posibles causas asociadas a la materialización del evento. Anexo 2. Acta de reunión.
Identificación detallada de los casos reportados
Se consolidó la información de los asociados que reportaron operaciones no reconocidas mediante la modalidad de retiro sin tarjeta durante julio de 2025, identificándose afectaciones confirmadas por un valor total de $10.040.000 correspondientes a seis asociados: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
Como medida inmediata de contención, se realizó la inhabilitación preventiva y temporal de los usuarios registrados en el Multiportal, luego de identificar que los asociados enrolados previamente en la App anterior migraban automáticamente a la nueva App. Esta acción permitió reducir la exposición al riesgo mientras se adelantaban las validaciones y análisis correspondientes. Anexo 3. Usuarios Multiportal (archivo Excel)
Comunicación temporal en la App
Mientras se adelantaban las validaciones y el análisis interno del incidente, se publicó un mensaje temporal en el banner informativo de la App, informando la inhabilidad temporal del acceso al Multiportal. Esta medida tuvo como finalidad controlar la exposición del incidente, evitar afectaciones operativas adicionales y gestionar la comunicación con los asociados de manera preventiva. Anexo 4. Imagen de publicación Banner
Identificación de los puntos de retiro utilizados
Como parte del análisis del incidente, se identificó que los retiros no autorizados mediante la modalidad de retiro sin tarjeta fueron realizados presuntamente de forma irregular en varios cajeros automáticos ubicados en la ciudad de Bogotá. Esta información permitió focalizar la revisión de transacciones y apoyar las gestiones posteriores de validación y recolección de evidencias:
•00966 1225_Carrera 92 60-1100100BOGOTACO 
•00966 3669_Cra 65 No 11-51100100BOGOTACO
•00966 2427_Av Americas No1100100BOGOTACO
Se gestionó ante Banco Coopcentral la solicitud de los registros fílmicos correspondientes a los cajeros automáticos identificados en las transacciones objeto de análisis. Como resultado de la revisión realizada, se observó a una misma persona efectuando retiros en diferentes puntos, situación que fortaleció los elementos de análisis y soporte para las actuaciones internas y legales derivadas del caso. Anexo 5. Registros fílmicos
Análisis de registros de enrolamiento en la nueva App
Durante la revisión de los registros de enrolamiento en la nueva App, se identificó que los asociados afectados realizaron su primer registro durante julio de 2025 mediante el mecanismo de autenticación de Visionamos, sin evidenciar accesos previos en la App anterior ni en el Multiportal. Posteriormente, las áreas de Servicio al Asociado y Control Interno realizaron contacto telefónico con los asociados, quienes confirmaron no haber efectuado los enrolamientos ni las transacciones objeto de análisis.
A partir de este hallazgo, se efectuó una revisión detallada de todos los enrolamientos realizados desde abril de 2025, fecha de salida de la nueva App, identificándose 25 asociados con características similares al patrón evaluado. Como medida preventiva, dichos usuarios permanecieron bloqueados temporalmente mientras se adelantaban las validaciones correspondientes. Anexo 6. Usuarios registrados desde abril 2025.
Validación del patrón geográfico del fraude
Durante el análisis de los casos reportados, se identificó que varios de los asociados afectados tenían lugar de residencia fuera de Bogotá, mientras que los retiros no autorizados fueron realizados en cajeros automáticos ubicados en dicha ciudad. Este comportamiento permitió identificar un patrón geográfico atípico asociado al incidente.
Con base en esta situación, se efectuó una validación individual de los casos identificados. En uno de ellos no fue posible establecer contacto con el asociado; sin embargo, considerando que su residencia correspondía a la ciudad de Medellín y que el retiro fue efectuado en Bogotá, se mantuvo el bloqueo preventivo de la cuenta y el caso fue incluido dentro del total de afectaciones analizadas.
Adicionalmente, la Dirección de Riesgos realizó contacto telefónico con tres asociados residentes en Bogotá cuyos retiros también fueron efectuados en esta ciudad, quienes confirmaron haber realizado directamente las transacciones registradas. De igual forma, se identificaron tres asociados con residencia en otras ciudades, cuyos retiros fueron efectuados en sus respectivas ciudades de domicilio, razón por la cual no fueron incluidos dentro del patrón de fraude evaluado ni se consideraron casos objeto de afectación.
Las validaciones efectuadas permitieron delimitar el comportamiento asociado al incidente y focalizar las medidas de seguimiento sobre los casos que presentaban coincidencias con el patrón identificado. Anexo 7 Movimientos Multiportal. 
Restricción de topes diarios como medida de contención
Previamente al incidente, la Cooperativa había implementado una reducción en los topes diarios de retiro sin tarjeta como medida preventiva de control. Durante el análisis de las transacciones, se evidenció que dicha restricción contribuyó a la contención del riesgo, al impedir la ejecución de nuevos retiros que excedían los límites configurados.
En los registros analizados se identificaron intentos de transacción rechazados por exceder la frecuencia permitida y los montos máximos autorizados para esta funcionalidad. 
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El 22 de julio de 2025 se llevó a cabo una reunión entre representantes de Febor y Banco Coopcentral, con participación de la funcionaria Yurani Sánchez, con el propósito de revisar los avances relacionados con los casos de fraude identificados en la funcionalidad de retiro sin tarjeta de la nueva App Febor.
Durante la reunión, Coopcentral informó que los registros fílmicos de los cajeros automáticos serían entregados en un plazo aproximado de cinco días hábiles, junto con el respectivo informe operativo y las evidencias asociadas al caso. Asimismo, indicó que el patrón identificado correspondía a un tipo de fraude no observado previamente en eventos similares.
En el análisis realizado se evidenció que los presuntos responsables lograron acceder a los correos electrónicos de los asociados afectados, lo que les permitió completar el proceso de enrolamiento en la App mediante el cargue del documento de identidad, la configuración de preguntas de seguridad y la recepción de códigos OTP requeridos para la autenticación. Según la información suministrada, los enrolamientos se efectuaron entre el 15 y el 17 de julio de 2025 desde dispositivos móviles.
Adicionalmente, Coopcentral explicó que el proceso de enrolamiento validaba la información únicamente frente a los datos previamente suministrados por la entidad, sin realizar contrastes con fuentes oficiales como la Registraduría ni mecanismos de reconocimiento facial o validación avanzada de autenticidad documental, situación que representaba una vulnerabilidad relevante en el esquema de autenticación.
Como medida de contención, Coopcentral informó la deshabilitación temporal de nuevos enrolamientos mediante el retiro de términos y condiciones de aceptación, así como la inhabilitación preventiva de usuarios previamente registrados.
Por parte de Febor, se solicitó el detalle de los correos electrónicos utilizados para el envío de códigos OTP y se manifestó la necesidad de escalar formalmente el caso ante Visionamos, considerando la posible existencia de vulnerabilidades asociadas al proceso de autenticación y manejo de información.
Finalmente, se revisó el procedimiento relacionado con la devolución de los recursos sustraídos a los asociados afectados. Frente a este punto, Febor dejó constancia de su posición institucional respecto a que la vulneración no tuvo origen en controles internos de la entidad y definió como compromiso adelantar la gestión formal de reclamación y solicitud de devolución ante Visionamos. Anexo 8. Informes Visionamos
Revisión de correos 
El 23 de julio de 2025, Banco Coopcentral suministró el listado de correos electrónicos a los cuales fueron enviados los códigos OTP utilizados durante los procesos de autenticación relacionados con los enrolamientos analizados.
Como resultado de la revisión efectuada por las áreas de Operaciones y Riesgos, se evidenció que los correos electrónicos asociados a los casos evaluados coincidían con los registrados previamente en las bases de datos de Febor y no presentaban actualizaciones recientes. Este análisis permitió descartar modificaciones recientes de información de contacto como posible origen del incidente.
La validación reiteró la hipótesis asociada a un presunto acceso no autorizado a las cuentas de correo electrónico de los asociados afectados, utilizadas posteriormente durante el proceso de autenticación y enrolamiento en la nueva App.
Solicitud de la devolución de recursos
Con base en los hallazgos identificados durante el análisis del incidente, se definió la elaboración y radicación de una solicitud formal dirigida a Visionamos, orientada a gestionar la devolución de los recursos sustraídos de manera no autorizada a los asociados afectados.
La gestión fue liderada por el área Jurídica de Febor, soportada en las evidencias recopiladas, los análisis efectuados y las validaciones realizadas durante el proceso de investigación del caso. Sin embargo, la solicitud de devolución no fue aceptada por Visionamos, motivo por el cual posteriormente se gestionó un derecho de petición como mecanismo complementario de reclamación.
Devolución de recursos a los asociados afectados
Mientras se adelantaba el proceso formal de reclamación y solicitud de devolución ante Coopcentral y Visionamos, la Cooperativa gestionó internamente la restitución de los recursos a los asociados afectados, con el propósito de mitigar la afectación financiera y reputacional derivada del incidente.
La ejecución de esta medida estuvo sujeta a validación previa por parte de la Gerencia y fue coordinada por la Jefe de Operaciones, en conjunto con el área Jurídica, quienes realizaron las verificaciones correspondientes para la aplicación de los reintegros.
Como resultado del proceso, se efectuó la devolución de recursos a cinco asociados que presentaron la respectiva denuncia y cumplieron con la documentación requerida para el trámite. En el caso del asociado John Jaider Ortiz Bejarano, no se continuó con el proceso de reclamación ni devolución, debido a que el asociado manifestó que el valor afectado no representaba una pérdida relevante frente al trámite requerido para la gestión correspondiente.
Causas
Debilidades en los mecanismos de validación de identidad y autenticación en el proceso de enrolamiento.
Impactos
Económicos 
•Para asociados: Afectación económica a los asociados por retiros no autorizados desde sus cuentas de ahorro.
•Para la entidad: Asunción interna de devoluciones de recursos por parte de la Cooperativa a los asociados afectados.
Pérdida de confianza en los canales digitales:
•Riesgo de baja adopción de la nueva App por temor a vulnerabilidades.
•Posible afectación al proceso de transformación digital de la entidad.
Operacionales 
•Incremento de cargas operativas asociadas a bloqueos preventivos, validaciones, atención de casos y gestión de reclamaciones.
</v>
      </c>
      <c r="U265" s="61">
        <f>VLOOKUP(Tabla15[[#This Row],[N° 
Evento]],'Eventos de riesgos'!B:I,8,0)</f>
        <v>10040000</v>
      </c>
      <c r="V265" s="61">
        <f>VLOOKUP(Tabla15[[#This Row],[N° 
Evento]],'Eventos de riesgos'!B:J,9,0)</f>
        <v>0</v>
      </c>
      <c r="W265" s="61">
        <f>VLOOKUP(Tabla15[[#This Row],[N° 
Evento]],'Eventos de riesgos'!B:K,10,0)</f>
        <v>0</v>
      </c>
      <c r="X265" s="59" t="str">
        <f>VLOOKUP(Tabla15[[#This Row],[N° 
Evento]],'Eventos de riesgos'!B:L,11,0)</f>
        <v>2 - Fraude Externo</v>
      </c>
      <c r="Y265" s="59" t="str">
        <f>VLOOKUP(Tabla15[[#This Row],[N° 
Evento]],'Eventos de riesgos'!B:M,12,0)</f>
        <v>22 - Hurto y Fraude</v>
      </c>
      <c r="Z265" s="59" t="str">
        <f>VLOOKUP(Tabla15[[#This Row],[N° 
Evento]],'Eventos de riesgos'!B:N,13,0)</f>
        <v>221 - Robo o Hurto</v>
      </c>
      <c r="AA265" s="44" t="str">
        <f>+VLOOKUP(Tabla15[[#This Row],[N° 
Evento]],'Eventos de riesgos'!B:AE,23,0)</f>
        <v>Fraude en retiros sin tarjeta</v>
      </c>
      <c r="AB265" s="54" t="str">
        <f>VLOOKUP(Tabla15[[#This Row],[N° 
Evento]],'Eventos de riesgos'!B:O,14,0)</f>
        <v>Ninguna</v>
      </c>
      <c r="AC265" s="60">
        <f>VLOOKUP(Tabla15[[#This Row],[N° 
Evento]],'Eventos de riesgos'!B:P,15,0)</f>
        <v>45869.613194444442</v>
      </c>
      <c r="AD265" s="54" t="str">
        <f>VLOOKUP(Tabla15[[#This Row],[N° 
Evento]],'Eventos de riesgos'!B:Q,16,0)</f>
        <v>Ahorros voluntarios</v>
      </c>
      <c r="AE265" s="54" t="str">
        <f>VLOOKUP(Tabla15[[#This Row],[N° 
Evento]],'Eventos de riesgos'!B:R,17,0)</f>
        <v>Aplicación móvil (App Febor)</v>
      </c>
      <c r="AF265" s="56" t="str">
        <f>VLOOKUP(Tabla15[[#This Row],[N° 
Evento]],'Eventos de riesgos'!B:V,21,0)</f>
        <v>Aprobado</v>
      </c>
      <c r="AG265" s="59" t="str">
        <f>VLOOKUP(Tabla15[[#This Row],[N° 
Evento]],'Eventos de riesgos'!B:W,22,0)</f>
        <v>04/08/2025 14:45:53: Actualización</v>
      </c>
    </row>
    <row r="266" spans="3:33" ht="59" customHeight="1" thickBot="1" x14ac:dyDescent="0.6">
      <c r="C266" s="54" t="str">
        <f>+Tabla15[[#This Row],[N° 
Evento]]&amp;"-"&amp;Tabla15[[#This Row],[N° Tarea]]</f>
        <v>79-11</v>
      </c>
      <c r="D266" s="54">
        <v>79</v>
      </c>
      <c r="E266" s="54">
        <v>11</v>
      </c>
      <c r="F266" s="126" t="s">
        <v>1501</v>
      </c>
      <c r="G266" s="44" t="s">
        <v>1019</v>
      </c>
      <c r="H266" s="59" t="s">
        <v>749</v>
      </c>
      <c r="I266" s="59" t="s">
        <v>473</v>
      </c>
      <c r="J266" s="57">
        <v>45859</v>
      </c>
      <c r="K266" s="57">
        <v>45866</v>
      </c>
      <c r="L266" s="47" t="str">
        <f>IF(Tabla15[[#This Row],[Fecha de Finalización]]&gt;0,"Cerrada","En Proceso")</f>
        <v>Cerrada</v>
      </c>
      <c r="M266" s="58">
        <f t="shared" si="10"/>
        <v>7</v>
      </c>
      <c r="N266" s="59" t="s">
        <v>735</v>
      </c>
      <c r="O266" s="54">
        <f>VLOOKUP(Tabla15[[#This Row],[N° 
Evento]],'Eventos de riesgos'!B:C,2,0)</f>
        <v>2025</v>
      </c>
      <c r="P266" s="54" t="str">
        <f>VLOOKUP(Tabla15[[#This Row],[N° 
Evento]],'Eventos de riesgos'!B:D,3,0)</f>
        <v>Jul</v>
      </c>
      <c r="Q266" s="60">
        <f>VLOOKUP(Tabla15[[#This Row],[N° 
Evento]],'Eventos de riesgos'!B:E,4,0)</f>
        <v>45890.614583333336</v>
      </c>
      <c r="R266" s="60">
        <f>VLOOKUP(Tabla15[[#This Row],[N° 
Evento]],'Eventos de riesgos'!B:F,5,0)</f>
        <v>45892.614583333336</v>
      </c>
      <c r="S266" s="60">
        <f>VLOOKUP(Tabla15[[#This Row],[N° 
Evento]],'Eventos de riesgos'!B:G,6,0)</f>
        <v>45890.614583333336</v>
      </c>
      <c r="T266" s="63" t="str">
        <f>VLOOKUP(Tabla15[[#This Row],[N° 
Evento]],'Eventos de riesgos'!B:H,7,0)</f>
        <v xml:space="preserve">Caso
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 Anexo 1. Conversación de WhatsApp – Reporte inicial del incidente.
Reunión del equipo directivo
Sobre las 11:30 a.m. se llevó a cabo una reunión del equipo directivo con el propósito de analizar el incidente, evaluar su alcance y definir las medidas inmediatas de contención y verificación. Como resultado de la sesión, se identificaron las principales hipótesis y posibles causas asociadas a la materialización del evento. Anexo 2. Acta de reunión.
Identificación detallada de los casos reportados
Se consolidó la información de los asociados que reportaron operaciones no reconocidas mediante la modalidad de retiro sin tarjeta durante julio de 2025, identificándose afectaciones confirmadas por un valor total de $10.040.000 correspondientes a seis asociados: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
Como medida inmediata de contención, se realizó la inhabilitación preventiva y temporal de los usuarios registrados en el Multiportal, luego de identificar que los asociados enrolados previamente en la App anterior migraban automáticamente a la nueva App. Esta acción permitió reducir la exposición al riesgo mientras se adelantaban las validaciones y análisis correspondientes. Anexo 3. Usuarios Multiportal (archivo Excel)
Comunicación temporal en la App
Mientras se adelantaban las validaciones y el análisis interno del incidente, se publicó un mensaje temporal en el banner informativo de la App, informando la inhabilidad temporal del acceso al Multiportal. Esta medida tuvo como finalidad controlar la exposición del incidente, evitar afectaciones operativas adicionales y gestionar la comunicación con los asociados de manera preventiva. Anexo 4. Imagen de publicación Banner
Identificación de los puntos de retiro utilizados
Como parte del análisis del incidente, se identificó que los retiros no autorizados mediante la modalidad de retiro sin tarjeta fueron realizados presuntamente de forma irregular en varios cajeros automáticos ubicados en la ciudad de Bogotá. Esta información permitió focalizar la revisión de transacciones y apoyar las gestiones posteriores de validación y recolección de evidencias:
•00966 1225_Carrera 92 60-1100100BOGOTACO 
•00966 3669_Cra 65 No 11-51100100BOGOTACO
•00966 2427_Av Americas No1100100BOGOTACO
Se gestionó ante Banco Coopcentral la solicitud de los registros fílmicos correspondientes a los cajeros automáticos identificados en las transacciones objeto de análisis. Como resultado de la revisión realizada, se observó a una misma persona efectuando retiros en diferentes puntos, situación que fortaleció los elementos de análisis y soporte para las actuaciones internas y legales derivadas del caso. Anexo 5. Registros fílmicos
Análisis de registros de enrolamiento en la nueva App
Durante la revisión de los registros de enrolamiento en la nueva App, se identificó que los asociados afectados realizaron su primer registro durante julio de 2025 mediante el mecanismo de autenticación de Visionamos, sin evidenciar accesos previos en la App anterior ni en el Multiportal. Posteriormente, las áreas de Servicio al Asociado y Control Interno realizaron contacto telefónico con los asociados, quienes confirmaron no haber efectuado los enrolamientos ni las transacciones objeto de análisis.
A partir de este hallazgo, se efectuó una revisión detallada de todos los enrolamientos realizados desde abril de 2025, fecha de salida de la nueva App, identificándose 25 asociados con características similares al patrón evaluado. Como medida preventiva, dichos usuarios permanecieron bloqueados temporalmente mientras se adelantaban las validaciones correspondientes. Anexo 6. Usuarios registrados desde abril 2025.
Validación del patrón geográfico del fraude
Durante el análisis de los casos reportados, se identificó que varios de los asociados afectados tenían lugar de residencia fuera de Bogotá, mientras que los retiros no autorizados fueron realizados en cajeros automáticos ubicados en dicha ciudad. Este comportamiento permitió identificar un patrón geográfico atípico asociado al incidente.
Con base en esta situación, se efectuó una validación individual de los casos identificados. En uno de ellos no fue posible establecer contacto con el asociado; sin embargo, considerando que su residencia correspondía a la ciudad de Medellín y que el retiro fue efectuado en Bogotá, se mantuvo el bloqueo preventivo de la cuenta y el caso fue incluido dentro del total de afectaciones analizadas.
Adicionalmente, la Dirección de Riesgos realizó contacto telefónico con tres asociados residentes en Bogotá cuyos retiros también fueron efectuados en esta ciudad, quienes confirmaron haber realizado directamente las transacciones registradas. De igual forma, se identificaron tres asociados con residencia en otras ciudades, cuyos retiros fueron efectuados en sus respectivas ciudades de domicilio, razón por la cual no fueron incluidos dentro del patrón de fraude evaluado ni se consideraron casos objeto de afectación.
Las validaciones efectuadas permitieron delimitar el comportamiento asociado al incidente y focalizar las medidas de seguimiento sobre los casos que presentaban coincidencias con el patrón identificado. Anexo 7 Movimientos Multiportal. 
Restricción de topes diarios como medida de contención
Previamente al incidente, la Cooperativa había implementado una reducción en los topes diarios de retiro sin tarjeta como medida preventiva de control. Durante el análisis de las transacciones, se evidenció que dicha restricción contribuyó a la contención del riesgo, al impedir la ejecución de nuevos retiros que excedían los límites configurados.
En los registros analizados se identificaron intentos de transacción rechazados por exceder la frecuencia permitida y los montos máximos autorizados para esta funcionalidad. 
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El 22 de julio de 2025 se llevó a cabo una reunión entre representantes de Febor y Banco Coopcentral, con participación de la funcionaria Yurani Sánchez, con el propósito de revisar los avances relacionados con los casos de fraude identificados en la funcionalidad de retiro sin tarjeta de la nueva App Febor.
Durante la reunión, Coopcentral informó que los registros fílmicos de los cajeros automáticos serían entregados en un plazo aproximado de cinco días hábiles, junto con el respectivo informe operativo y las evidencias asociadas al caso. Asimismo, indicó que el patrón identificado correspondía a un tipo de fraude no observado previamente en eventos similares.
En el análisis realizado se evidenció que los presuntos responsables lograron acceder a los correos electrónicos de los asociados afectados, lo que les permitió completar el proceso de enrolamiento en la App mediante el cargue del documento de identidad, la configuración de preguntas de seguridad y la recepción de códigos OTP requeridos para la autenticación. Según la información suministrada, los enrolamientos se efectuaron entre el 15 y el 17 de julio de 2025 desde dispositivos móviles.
Adicionalmente, Coopcentral explicó que el proceso de enrolamiento validaba la información únicamente frente a los datos previamente suministrados por la entidad, sin realizar contrastes con fuentes oficiales como la Registraduría ni mecanismos de reconocimiento facial o validación avanzada de autenticidad documental, situación que representaba una vulnerabilidad relevante en el esquema de autenticación.
Como medida de contención, Coopcentral informó la deshabilitación temporal de nuevos enrolamientos mediante el retiro de términos y condiciones de aceptación, así como la inhabilitación preventiva de usuarios previamente registrados.
Por parte de Febor, se solicitó el detalle de los correos electrónicos utilizados para el envío de códigos OTP y se manifestó la necesidad de escalar formalmente el caso ante Visionamos, considerando la posible existencia de vulnerabilidades asociadas al proceso de autenticación y manejo de información.
Finalmente, se revisó el procedimiento relacionado con la devolución de los recursos sustraídos a los asociados afectados. Frente a este punto, Febor dejó constancia de su posición institucional respecto a que la vulneración no tuvo origen en controles internos de la entidad y definió como compromiso adelantar la gestión formal de reclamación y solicitud de devolución ante Visionamos. Anexo 8. Informes Visionamos
Revisión de correos 
El 23 de julio de 2025, Banco Coopcentral suministró el listado de correos electrónicos a los cuales fueron enviados los códigos OTP utilizados durante los procesos de autenticación relacionados con los enrolamientos analizados.
Como resultado de la revisión efectuada por las áreas de Operaciones y Riesgos, se evidenció que los correos electrónicos asociados a los casos evaluados coincidían con los registrados previamente en las bases de datos de Febor y no presentaban actualizaciones recientes. Este análisis permitió descartar modificaciones recientes de información de contacto como posible origen del incidente.
La validación reiteró la hipótesis asociada a un presunto acceso no autorizado a las cuentas de correo electrónico de los asociados afectados, utilizadas posteriormente durante el proceso de autenticación y enrolamiento en la nueva App.
Solicitud de la devolución de recursos
Con base en los hallazgos identificados durante el análisis del incidente, se definió la elaboración y radicación de una solicitud formal dirigida a Visionamos, orientada a gestionar la devolución de los recursos sustraídos de manera no autorizada a los asociados afectados.
La gestión fue liderada por el área Jurídica de Febor, soportada en las evidencias recopiladas, los análisis efectuados y las validaciones realizadas durante el proceso de investigación del caso. Sin embargo, la solicitud de devolución no fue aceptada por Visionamos, motivo por el cual posteriormente se gestionó un derecho de petición como mecanismo complementario de reclamación.
Devolución de recursos a los asociados afectados
Mientras se adelantaba el proceso formal de reclamación y solicitud de devolución ante Coopcentral y Visionamos, la Cooperativa gestionó internamente la restitución de los recursos a los asociados afectados, con el propósito de mitigar la afectación financiera y reputacional derivada del incidente.
La ejecución de esta medida estuvo sujeta a validación previa por parte de la Gerencia y fue coordinada por la Jefe de Operaciones, en conjunto con el área Jurídica, quienes realizaron las verificaciones correspondientes para la aplicación de los reintegros.
Como resultado del proceso, se efectuó la devolución de recursos a cinco asociados que presentaron la respectiva denuncia y cumplieron con la documentación requerida para el trámite. En el caso del asociado John Jaider Ortiz Bejarano, no se continuó con el proceso de reclamación ni devolución, debido a que el asociado manifestó que el valor afectado no representaba una pérdida relevante frente al trámite requerido para la gestión correspondiente.
Causas
Debilidades en los mecanismos de validación de identidad y autenticación en el proceso de enrolamiento.
Impactos
Económicos 
•Para asociados: Afectación económica a los asociados por retiros no autorizados desde sus cuentas de ahorro.
•Para la entidad: Asunción interna de devoluciones de recursos por parte de la Cooperativa a los asociados afectados.
Pérdida de confianza en los canales digitales:
•Riesgo de baja adopción de la nueva App por temor a vulnerabilidades.
•Posible afectación al proceso de transformación digital de la entidad.
Operacionales 
•Incremento de cargas operativas asociadas a bloqueos preventivos, validaciones, atención de casos y gestión de reclamaciones.
</v>
      </c>
      <c r="U266" s="61">
        <f>VLOOKUP(Tabla15[[#This Row],[N° 
Evento]],'Eventos de riesgos'!B:I,8,0)</f>
        <v>10040000</v>
      </c>
      <c r="V266" s="61">
        <f>VLOOKUP(Tabla15[[#This Row],[N° 
Evento]],'Eventos de riesgos'!B:J,9,0)</f>
        <v>0</v>
      </c>
      <c r="W266" s="61">
        <f>VLOOKUP(Tabla15[[#This Row],[N° 
Evento]],'Eventos de riesgos'!B:K,10,0)</f>
        <v>0</v>
      </c>
      <c r="X266" s="59" t="str">
        <f>VLOOKUP(Tabla15[[#This Row],[N° 
Evento]],'Eventos de riesgos'!B:L,11,0)</f>
        <v>2 - Fraude Externo</v>
      </c>
      <c r="Y266" s="59" t="str">
        <f>VLOOKUP(Tabla15[[#This Row],[N° 
Evento]],'Eventos de riesgos'!B:M,12,0)</f>
        <v>22 - Hurto y Fraude</v>
      </c>
      <c r="Z266" s="59" t="str">
        <f>VLOOKUP(Tabla15[[#This Row],[N° 
Evento]],'Eventos de riesgos'!B:N,13,0)</f>
        <v>221 - Robo o Hurto</v>
      </c>
      <c r="AA266" s="44" t="str">
        <f>+VLOOKUP(Tabla15[[#This Row],[N° 
Evento]],'Eventos de riesgos'!B:AE,23,0)</f>
        <v>Fraude en retiros sin tarjeta</v>
      </c>
      <c r="AB266" s="54" t="str">
        <f>VLOOKUP(Tabla15[[#This Row],[N° 
Evento]],'Eventos de riesgos'!B:O,14,0)</f>
        <v>Ninguna</v>
      </c>
      <c r="AC266" s="60">
        <f>VLOOKUP(Tabla15[[#This Row],[N° 
Evento]],'Eventos de riesgos'!B:P,15,0)</f>
        <v>45869.613194444442</v>
      </c>
      <c r="AD266" s="54" t="str">
        <f>VLOOKUP(Tabla15[[#This Row],[N° 
Evento]],'Eventos de riesgos'!B:Q,16,0)</f>
        <v>Ahorros voluntarios</v>
      </c>
      <c r="AE266" s="54" t="str">
        <f>VLOOKUP(Tabla15[[#This Row],[N° 
Evento]],'Eventos de riesgos'!B:R,17,0)</f>
        <v>Aplicación móvil (App Febor)</v>
      </c>
      <c r="AF266" s="56" t="str">
        <f>VLOOKUP(Tabla15[[#This Row],[N° 
Evento]],'Eventos de riesgos'!B:V,21,0)</f>
        <v>Aprobado</v>
      </c>
      <c r="AG266" s="59" t="str">
        <f>VLOOKUP(Tabla15[[#This Row],[N° 
Evento]],'Eventos de riesgos'!B:W,22,0)</f>
        <v>04/08/2025 14:45:53: Actualización</v>
      </c>
    </row>
    <row r="267" spans="3:33" ht="59" customHeight="1" thickBot="1" x14ac:dyDescent="0.6">
      <c r="C267" s="54" t="str">
        <f>+Tabla15[[#This Row],[N° 
Evento]]&amp;"-"&amp;Tabla15[[#This Row],[N° Tarea]]</f>
        <v>79-12</v>
      </c>
      <c r="D267" s="54">
        <v>79</v>
      </c>
      <c r="E267" s="54">
        <v>12</v>
      </c>
      <c r="F267" s="126" t="s">
        <v>1502</v>
      </c>
      <c r="G267" s="44" t="s">
        <v>1019</v>
      </c>
      <c r="H267" s="59" t="s">
        <v>763</v>
      </c>
      <c r="I267" s="59" t="s">
        <v>273</v>
      </c>
      <c r="J267" s="57">
        <v>45859</v>
      </c>
      <c r="K267" s="57">
        <v>45866</v>
      </c>
      <c r="L267" s="47" t="str">
        <f>IF(Tabla15[[#This Row],[Fecha de Finalización]]&gt;0,"Cerrada","En Proceso")</f>
        <v>Cerrada</v>
      </c>
      <c r="M267" s="58">
        <f t="shared" si="10"/>
        <v>7</v>
      </c>
      <c r="N267" s="59"/>
      <c r="O267" s="54">
        <f>VLOOKUP(Tabla15[[#This Row],[N° 
Evento]],'Eventos de riesgos'!B:C,2,0)</f>
        <v>2025</v>
      </c>
      <c r="P267" s="54" t="str">
        <f>VLOOKUP(Tabla15[[#This Row],[N° 
Evento]],'Eventos de riesgos'!B:D,3,0)</f>
        <v>Jul</v>
      </c>
      <c r="Q267" s="60">
        <f>VLOOKUP(Tabla15[[#This Row],[N° 
Evento]],'Eventos de riesgos'!B:E,4,0)</f>
        <v>45890.614583333336</v>
      </c>
      <c r="R267" s="60">
        <f>VLOOKUP(Tabla15[[#This Row],[N° 
Evento]],'Eventos de riesgos'!B:F,5,0)</f>
        <v>45892.614583333336</v>
      </c>
      <c r="S267" s="60">
        <f>VLOOKUP(Tabla15[[#This Row],[N° 
Evento]],'Eventos de riesgos'!B:G,6,0)</f>
        <v>45890.614583333336</v>
      </c>
      <c r="T267" s="63" t="str">
        <f>VLOOKUP(Tabla15[[#This Row],[N° 
Evento]],'Eventos de riesgos'!B:H,7,0)</f>
        <v xml:space="preserve">Caso
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 Anexo 1. Conversación de WhatsApp – Reporte inicial del incidente.
Reunión del equipo directivo
Sobre las 11:30 a.m. se llevó a cabo una reunión del equipo directivo con el propósito de analizar el incidente, evaluar su alcance y definir las medidas inmediatas de contención y verificación. Como resultado de la sesión, se identificaron las principales hipótesis y posibles causas asociadas a la materialización del evento. Anexo 2. Acta de reunión.
Identificación detallada de los casos reportados
Se consolidó la información de los asociados que reportaron operaciones no reconocidas mediante la modalidad de retiro sin tarjeta durante julio de 2025, identificándose afectaciones confirmadas por un valor total de $10.040.000 correspondientes a seis asociados: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
Como medida inmediata de contención, se realizó la inhabilitación preventiva y temporal de los usuarios registrados en el Multiportal, luego de identificar que los asociados enrolados previamente en la App anterior migraban automáticamente a la nueva App. Esta acción permitió reducir la exposición al riesgo mientras se adelantaban las validaciones y análisis correspondientes. Anexo 3. Usuarios Multiportal (archivo Excel)
Comunicación temporal en la App
Mientras se adelantaban las validaciones y el análisis interno del incidente, se publicó un mensaje temporal en el banner informativo de la App, informando la inhabilidad temporal del acceso al Multiportal. Esta medida tuvo como finalidad controlar la exposición del incidente, evitar afectaciones operativas adicionales y gestionar la comunicación con los asociados de manera preventiva. Anexo 4. Imagen de publicación Banner
Identificación de los puntos de retiro utilizados
Como parte del análisis del incidente, se identificó que los retiros no autorizados mediante la modalidad de retiro sin tarjeta fueron realizados presuntamente de forma irregular en varios cajeros automáticos ubicados en la ciudad de Bogotá. Esta información permitió focalizar la revisión de transacciones y apoyar las gestiones posteriores de validación y recolección de evidencias:
•00966 1225_Carrera 92 60-1100100BOGOTACO 
•00966 3669_Cra 65 No 11-51100100BOGOTACO
•00966 2427_Av Americas No1100100BOGOTACO
Se gestionó ante Banco Coopcentral la solicitud de los registros fílmicos correspondientes a los cajeros automáticos identificados en las transacciones objeto de análisis. Como resultado de la revisión realizada, se observó a una misma persona efectuando retiros en diferentes puntos, situación que fortaleció los elementos de análisis y soporte para las actuaciones internas y legales derivadas del caso. Anexo 5. Registros fílmicos
Análisis de registros de enrolamiento en la nueva App
Durante la revisión de los registros de enrolamiento en la nueva App, se identificó que los asociados afectados realizaron su primer registro durante julio de 2025 mediante el mecanismo de autenticación de Visionamos, sin evidenciar accesos previos en la App anterior ni en el Multiportal. Posteriormente, las áreas de Servicio al Asociado y Control Interno realizaron contacto telefónico con los asociados, quienes confirmaron no haber efectuado los enrolamientos ni las transacciones objeto de análisis.
A partir de este hallazgo, se efectuó una revisión detallada de todos los enrolamientos realizados desde abril de 2025, fecha de salida de la nueva App, identificándose 25 asociados con características similares al patrón evaluado. Como medida preventiva, dichos usuarios permanecieron bloqueados temporalmente mientras se adelantaban las validaciones correspondientes. Anexo 6. Usuarios registrados desde abril 2025.
Validación del patrón geográfico del fraude
Durante el análisis de los casos reportados, se identificó que varios de los asociados afectados tenían lugar de residencia fuera de Bogotá, mientras que los retiros no autorizados fueron realizados en cajeros automáticos ubicados en dicha ciudad. Este comportamiento permitió identificar un patrón geográfico atípico asociado al incidente.
Con base en esta situación, se efectuó una validación individual de los casos identificados. En uno de ellos no fue posible establecer contacto con el asociado; sin embargo, considerando que su residencia correspondía a la ciudad de Medellín y que el retiro fue efectuado en Bogotá, se mantuvo el bloqueo preventivo de la cuenta y el caso fue incluido dentro del total de afectaciones analizadas.
Adicionalmente, la Dirección de Riesgos realizó contacto telefónico con tres asociados residentes en Bogotá cuyos retiros también fueron efectuados en esta ciudad, quienes confirmaron haber realizado directamente las transacciones registradas. De igual forma, se identificaron tres asociados con residencia en otras ciudades, cuyos retiros fueron efectuados en sus respectivas ciudades de domicilio, razón por la cual no fueron incluidos dentro del patrón de fraude evaluado ni se consideraron casos objeto de afectación.
Las validaciones efectuadas permitieron delimitar el comportamiento asociado al incidente y focalizar las medidas de seguimiento sobre los casos que presentaban coincidencias con el patrón identificado. Anexo 7 Movimientos Multiportal. 
Restricción de topes diarios como medida de contención
Previamente al incidente, la Cooperativa había implementado una reducción en los topes diarios de retiro sin tarjeta como medida preventiva de control. Durante el análisis de las transacciones, se evidenció que dicha restricción contribuyó a la contención del riesgo, al impedir la ejecución de nuevos retiros que excedían los límites configurados.
En los registros analizados se identificaron intentos de transacción rechazados por exceder la frecuencia permitida y los montos máximos autorizados para esta funcionalidad. 
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El 22 de julio de 2025 se llevó a cabo una reunión entre representantes de Febor y Banco Coopcentral, con participación de la funcionaria Yurani Sánchez, con el propósito de revisar los avances relacionados con los casos de fraude identificados en la funcionalidad de retiro sin tarjeta de la nueva App Febor.
Durante la reunión, Coopcentral informó que los registros fílmicos de los cajeros automáticos serían entregados en un plazo aproximado de cinco días hábiles, junto con el respectivo informe operativo y las evidencias asociadas al caso. Asimismo, indicó que el patrón identificado correspondía a un tipo de fraude no observado previamente en eventos similares.
En el análisis realizado se evidenció que los presuntos responsables lograron acceder a los correos electrónicos de los asociados afectados, lo que les permitió completar el proceso de enrolamiento en la App mediante el cargue del documento de identidad, la configuración de preguntas de seguridad y la recepción de códigos OTP requeridos para la autenticación. Según la información suministrada, los enrolamientos se efectuaron entre el 15 y el 17 de julio de 2025 desde dispositivos móviles.
Adicionalmente, Coopcentral explicó que el proceso de enrolamiento validaba la información únicamente frente a los datos previamente suministrados por la entidad, sin realizar contrastes con fuentes oficiales como la Registraduría ni mecanismos de reconocimiento facial o validación avanzada de autenticidad documental, situación que representaba una vulnerabilidad relevante en el esquema de autenticación.
Como medida de contención, Coopcentral informó la deshabilitación temporal de nuevos enrolamientos mediante el retiro de términos y condiciones de aceptación, así como la inhabilitación preventiva de usuarios previamente registrados.
Por parte de Febor, se solicitó el detalle de los correos electrónicos utilizados para el envío de códigos OTP y se manifestó la necesidad de escalar formalmente el caso ante Visionamos, considerando la posible existencia de vulnerabilidades asociadas al proceso de autenticación y manejo de información.
Finalmente, se revisó el procedimiento relacionado con la devolución de los recursos sustraídos a los asociados afectados. Frente a este punto, Febor dejó constancia de su posición institucional respecto a que la vulneración no tuvo origen en controles internos de la entidad y definió como compromiso adelantar la gestión formal de reclamación y solicitud de devolución ante Visionamos. Anexo 8. Informes Visionamos
Revisión de correos 
El 23 de julio de 2025, Banco Coopcentral suministró el listado de correos electrónicos a los cuales fueron enviados los códigos OTP utilizados durante los procesos de autenticación relacionados con los enrolamientos analizados.
Como resultado de la revisión efectuada por las áreas de Operaciones y Riesgos, se evidenció que los correos electrónicos asociados a los casos evaluados coincidían con los registrados previamente en las bases de datos de Febor y no presentaban actualizaciones recientes. Este análisis permitió descartar modificaciones recientes de información de contacto como posible origen del incidente.
La validación reiteró la hipótesis asociada a un presunto acceso no autorizado a las cuentas de correo electrónico de los asociados afectados, utilizadas posteriormente durante el proceso de autenticación y enrolamiento en la nueva App.
Solicitud de la devolución de recursos
Con base en los hallazgos identificados durante el análisis del incidente, se definió la elaboración y radicación de una solicitud formal dirigida a Visionamos, orientada a gestionar la devolución de los recursos sustraídos de manera no autorizada a los asociados afectados.
La gestión fue liderada por el área Jurídica de Febor, soportada en las evidencias recopiladas, los análisis efectuados y las validaciones realizadas durante el proceso de investigación del caso. Sin embargo, la solicitud de devolución no fue aceptada por Visionamos, motivo por el cual posteriormente se gestionó un derecho de petición como mecanismo complementario de reclamación.
Devolución de recursos a los asociados afectados
Mientras se adelantaba el proceso formal de reclamación y solicitud de devolución ante Coopcentral y Visionamos, la Cooperativa gestionó internamente la restitución de los recursos a los asociados afectados, con el propósito de mitigar la afectación financiera y reputacional derivada del incidente.
La ejecución de esta medida estuvo sujeta a validación previa por parte de la Gerencia y fue coordinada por la Jefe de Operaciones, en conjunto con el área Jurídica, quienes realizaron las verificaciones correspondientes para la aplicación de los reintegros.
Como resultado del proceso, se efectuó la devolución de recursos a cinco asociados que presentaron la respectiva denuncia y cumplieron con la documentación requerida para el trámite. En el caso del asociado John Jaider Ortiz Bejarano, no se continuó con el proceso de reclamación ni devolución, debido a que el asociado manifestó que el valor afectado no representaba una pérdida relevante frente al trámite requerido para la gestión correspondiente.
Causas
Debilidades en los mecanismos de validación de identidad y autenticación en el proceso de enrolamiento.
Impactos
Económicos 
•Para asociados: Afectación económica a los asociados por retiros no autorizados desde sus cuentas de ahorro.
•Para la entidad: Asunción interna de devoluciones de recursos por parte de la Cooperativa a los asociados afectados.
Pérdida de confianza en los canales digitales:
•Riesgo de baja adopción de la nueva App por temor a vulnerabilidades.
•Posible afectación al proceso de transformación digital de la entidad.
Operacionales 
•Incremento de cargas operativas asociadas a bloqueos preventivos, validaciones, atención de casos y gestión de reclamaciones.
</v>
      </c>
      <c r="U267" s="61">
        <f>VLOOKUP(Tabla15[[#This Row],[N° 
Evento]],'Eventos de riesgos'!B:I,8,0)</f>
        <v>10040000</v>
      </c>
      <c r="V267" s="61">
        <f>VLOOKUP(Tabla15[[#This Row],[N° 
Evento]],'Eventos de riesgos'!B:J,9,0)</f>
        <v>0</v>
      </c>
      <c r="W267" s="61">
        <f>VLOOKUP(Tabla15[[#This Row],[N° 
Evento]],'Eventos de riesgos'!B:K,10,0)</f>
        <v>0</v>
      </c>
      <c r="X267" s="59" t="str">
        <f>VLOOKUP(Tabla15[[#This Row],[N° 
Evento]],'Eventos de riesgos'!B:L,11,0)</f>
        <v>2 - Fraude Externo</v>
      </c>
      <c r="Y267" s="59" t="str">
        <f>VLOOKUP(Tabla15[[#This Row],[N° 
Evento]],'Eventos de riesgos'!B:M,12,0)</f>
        <v>22 - Hurto y Fraude</v>
      </c>
      <c r="Z267" s="59" t="str">
        <f>VLOOKUP(Tabla15[[#This Row],[N° 
Evento]],'Eventos de riesgos'!B:N,13,0)</f>
        <v>221 - Robo o Hurto</v>
      </c>
      <c r="AA267" s="44" t="str">
        <f>+VLOOKUP(Tabla15[[#This Row],[N° 
Evento]],'Eventos de riesgos'!B:AE,23,0)</f>
        <v>Fraude en retiros sin tarjeta</v>
      </c>
      <c r="AB267" s="54" t="str">
        <f>VLOOKUP(Tabla15[[#This Row],[N° 
Evento]],'Eventos de riesgos'!B:O,14,0)</f>
        <v>Ninguna</v>
      </c>
      <c r="AC267" s="60">
        <f>VLOOKUP(Tabla15[[#This Row],[N° 
Evento]],'Eventos de riesgos'!B:P,15,0)</f>
        <v>45869.613194444442</v>
      </c>
      <c r="AD267" s="54" t="str">
        <f>VLOOKUP(Tabla15[[#This Row],[N° 
Evento]],'Eventos de riesgos'!B:Q,16,0)</f>
        <v>Ahorros voluntarios</v>
      </c>
      <c r="AE267" s="54" t="str">
        <f>VLOOKUP(Tabla15[[#This Row],[N° 
Evento]],'Eventos de riesgos'!B:R,17,0)</f>
        <v>Aplicación móvil (App Febor)</v>
      </c>
      <c r="AF267" s="56" t="str">
        <f>VLOOKUP(Tabla15[[#This Row],[N° 
Evento]],'Eventos de riesgos'!B:V,21,0)</f>
        <v>Aprobado</v>
      </c>
      <c r="AG267" s="59" t="str">
        <f>VLOOKUP(Tabla15[[#This Row],[N° 
Evento]],'Eventos de riesgos'!B:W,22,0)</f>
        <v>04/08/2025 14:45:53: Actualización</v>
      </c>
    </row>
    <row r="268" spans="3:33" ht="59" customHeight="1" x14ac:dyDescent="0.55000000000000004">
      <c r="C268" s="54" t="str">
        <f>+Tabla15[[#This Row],[N° 
Evento]]&amp;"-"&amp;Tabla15[[#This Row],[N° Tarea]]</f>
        <v>-13</v>
      </c>
      <c r="D268" s="54"/>
      <c r="E268" s="54">
        <v>13</v>
      </c>
      <c r="F268" s="127" t="s">
        <v>732</v>
      </c>
      <c r="G268" s="44"/>
      <c r="H268" s="59"/>
      <c r="I268" s="59"/>
      <c r="J268" s="57"/>
      <c r="K268" s="57"/>
      <c r="L268" s="47" t="str">
        <f>IF(Tabla15[[#This Row],[Fecha de Finalización]]&gt;0,"Cerrada","En Proceso")</f>
        <v>En Proceso</v>
      </c>
      <c r="M268" s="58">
        <f>+K268-J268</f>
        <v>0</v>
      </c>
      <c r="N268" s="59"/>
      <c r="O268" s="54" t="e">
        <f>VLOOKUP(Tabla15[[#This Row],[N° 
Evento]],'Eventos de riesgos'!B:C,2,0)</f>
        <v>#N/A</v>
      </c>
      <c r="P268" s="54" t="e">
        <f>VLOOKUP(Tabla15[[#This Row],[N° 
Evento]],'Eventos de riesgos'!B:D,3,0)</f>
        <v>#N/A</v>
      </c>
      <c r="Q268" s="60" t="e">
        <f>VLOOKUP(Tabla15[[#This Row],[N° 
Evento]],'Eventos de riesgos'!B:E,4,0)</f>
        <v>#N/A</v>
      </c>
      <c r="R268" s="60" t="e">
        <f>VLOOKUP(Tabla15[[#This Row],[N° 
Evento]],'Eventos de riesgos'!B:F,5,0)</f>
        <v>#N/A</v>
      </c>
      <c r="S268" s="60" t="e">
        <f>VLOOKUP(Tabla15[[#This Row],[N° 
Evento]],'Eventos de riesgos'!B:G,6,0)</f>
        <v>#N/A</v>
      </c>
      <c r="T268" s="63" t="e">
        <f>VLOOKUP(Tabla15[[#This Row],[N° 
Evento]],'Eventos de riesgos'!B:H,7,0)</f>
        <v>#N/A</v>
      </c>
      <c r="U268" s="61" t="e">
        <f>VLOOKUP(Tabla15[[#This Row],[N° 
Evento]],'Eventos de riesgos'!B:I,8,0)</f>
        <v>#N/A</v>
      </c>
      <c r="V268" s="61" t="e">
        <f>VLOOKUP(Tabla15[[#This Row],[N° 
Evento]],'Eventos de riesgos'!B:J,9,0)</f>
        <v>#N/A</v>
      </c>
      <c r="W268" s="61" t="e">
        <f>VLOOKUP(Tabla15[[#This Row],[N° 
Evento]],'Eventos de riesgos'!B:K,10,0)</f>
        <v>#N/A</v>
      </c>
      <c r="X268" s="59" t="e">
        <f>VLOOKUP(Tabla15[[#This Row],[N° 
Evento]],'Eventos de riesgos'!B:L,11,0)</f>
        <v>#N/A</v>
      </c>
      <c r="Y268" s="59" t="e">
        <f>VLOOKUP(Tabla15[[#This Row],[N° 
Evento]],'Eventos de riesgos'!B:M,12,0)</f>
        <v>#N/A</v>
      </c>
      <c r="Z268" s="59" t="e">
        <f>VLOOKUP(Tabla15[[#This Row],[N° 
Evento]],'Eventos de riesgos'!B:N,13,0)</f>
        <v>#N/A</v>
      </c>
      <c r="AA268" s="44" t="e">
        <f>+VLOOKUP(Tabla15[[#This Row],[N° 
Evento]],'Eventos de riesgos'!B:AE,23,0)</f>
        <v>#N/A</v>
      </c>
      <c r="AB268" s="54" t="e">
        <f>VLOOKUP(Tabla15[[#This Row],[N° 
Evento]],'Eventos de riesgos'!B:O,14,0)</f>
        <v>#N/A</v>
      </c>
      <c r="AC268" s="60" t="e">
        <f>VLOOKUP(Tabla15[[#This Row],[N° 
Evento]],'Eventos de riesgos'!B:P,15,0)</f>
        <v>#N/A</v>
      </c>
      <c r="AD268" s="54" t="e">
        <f>VLOOKUP(Tabla15[[#This Row],[N° 
Evento]],'Eventos de riesgos'!B:Q,16,0)</f>
        <v>#N/A</v>
      </c>
      <c r="AE268" s="54" t="e">
        <f>VLOOKUP(Tabla15[[#This Row],[N° 
Evento]],'Eventos de riesgos'!B:R,17,0)</f>
        <v>#N/A</v>
      </c>
      <c r="AF268" s="56" t="e">
        <f>VLOOKUP(Tabla15[[#This Row],[N° 
Evento]],'Eventos de riesgos'!B:V,21,0)</f>
        <v>#N/A</v>
      </c>
      <c r="AG268" s="59" t="e">
        <f>VLOOKUP(Tabla15[[#This Row],[N° 
Evento]],'Eventos de riesgos'!B:W,22,0)</f>
        <v>#N/A</v>
      </c>
    </row>
    <row r="269" spans="3:33" ht="103" customHeight="1" x14ac:dyDescent="0.55000000000000004">
      <c r="C269" s="54" t="str">
        <f>+Tabla15[[#This Row],[N° 
Evento]]&amp;"-"&amp;Tabla15[[#This Row],[N° Tarea]]</f>
        <v>79-14</v>
      </c>
      <c r="D269" s="54">
        <v>79</v>
      </c>
      <c r="E269" s="54">
        <v>14</v>
      </c>
      <c r="F269" s="55" t="s">
        <v>1503</v>
      </c>
      <c r="G269" s="44" t="s">
        <v>1019</v>
      </c>
      <c r="H269" s="59" t="s">
        <v>764</v>
      </c>
      <c r="I269" s="59" t="s">
        <v>240</v>
      </c>
      <c r="J269" s="57">
        <v>45859</v>
      </c>
      <c r="K269" s="57">
        <v>45877</v>
      </c>
      <c r="L269" s="47" t="str">
        <f>IF(Tabla15[[#This Row],[Fecha de Finalización]]&gt;0,"Cerrada","En Proceso")</f>
        <v>Cerrada</v>
      </c>
      <c r="M269" s="58">
        <f>+K269-J269</f>
        <v>18</v>
      </c>
      <c r="N269" s="59" t="s">
        <v>1004</v>
      </c>
      <c r="O269" s="54">
        <f>VLOOKUP(Tabla15[[#This Row],[N° 
Evento]],'Eventos de riesgos'!B:C,2,0)</f>
        <v>2025</v>
      </c>
      <c r="P269" s="54" t="str">
        <f>VLOOKUP(Tabla15[[#This Row],[N° 
Evento]],'Eventos de riesgos'!B:D,3,0)</f>
        <v>Jul</v>
      </c>
      <c r="Q269" s="60">
        <f>VLOOKUP(Tabla15[[#This Row],[N° 
Evento]],'Eventos de riesgos'!B:E,4,0)</f>
        <v>45890.614583333336</v>
      </c>
      <c r="R269" s="60">
        <f>VLOOKUP(Tabla15[[#This Row],[N° 
Evento]],'Eventos de riesgos'!B:F,5,0)</f>
        <v>45892.614583333336</v>
      </c>
      <c r="S269" s="60">
        <f>VLOOKUP(Tabla15[[#This Row],[N° 
Evento]],'Eventos de riesgos'!B:G,6,0)</f>
        <v>45890.614583333336</v>
      </c>
      <c r="T269" s="63" t="str">
        <f>VLOOKUP(Tabla15[[#This Row],[N° 
Evento]],'Eventos de riesgos'!B:H,7,0)</f>
        <v xml:space="preserve">Caso
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 Anexo 1. Conversación de WhatsApp – Reporte inicial del incidente.
Reunión del equipo directivo
Sobre las 11:30 a.m. se llevó a cabo una reunión del equipo directivo con el propósito de analizar el incidente, evaluar su alcance y definir las medidas inmediatas de contención y verificación. Como resultado de la sesión, se identificaron las principales hipótesis y posibles causas asociadas a la materialización del evento. Anexo 2. Acta de reunión.
Identificación detallada de los casos reportados
Se consolidó la información de los asociados que reportaron operaciones no reconocidas mediante la modalidad de retiro sin tarjeta durante julio de 2025, identificándose afectaciones confirmadas por un valor total de $10.040.000 correspondientes a seis asociados: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
Como medida inmediata de contención, se realizó la inhabilitación preventiva y temporal de los usuarios registrados en el Multiportal, luego de identificar que los asociados enrolados previamente en la App anterior migraban automáticamente a la nueva App. Esta acción permitió reducir la exposición al riesgo mientras se adelantaban las validaciones y análisis correspondientes. Anexo 3. Usuarios Multiportal (archivo Excel)
Comunicación temporal en la App
Mientras se adelantaban las validaciones y el análisis interno del incidente, se publicó un mensaje temporal en el banner informativo de la App, informando la inhabilidad temporal del acceso al Multiportal. Esta medida tuvo como finalidad controlar la exposición del incidente, evitar afectaciones operativas adicionales y gestionar la comunicación con los asociados de manera preventiva. Anexo 4. Imagen de publicación Banner
Identificación de los puntos de retiro utilizados
Como parte del análisis del incidente, se identificó que los retiros no autorizados mediante la modalidad de retiro sin tarjeta fueron realizados presuntamente de forma irregular en varios cajeros automáticos ubicados en la ciudad de Bogotá. Esta información permitió focalizar la revisión de transacciones y apoyar las gestiones posteriores de validación y recolección de evidencias:
•00966 1225_Carrera 92 60-1100100BOGOTACO 
•00966 3669_Cra 65 No 11-51100100BOGOTACO
•00966 2427_Av Americas No1100100BOGOTACO
Se gestionó ante Banco Coopcentral la solicitud de los registros fílmicos correspondientes a los cajeros automáticos identificados en las transacciones objeto de análisis. Como resultado de la revisión realizada, se observó a una misma persona efectuando retiros en diferentes puntos, situación que fortaleció los elementos de análisis y soporte para las actuaciones internas y legales derivadas del caso. Anexo 5. Registros fílmicos
Análisis de registros de enrolamiento en la nueva App
Durante la revisión de los registros de enrolamiento en la nueva App, se identificó que los asociados afectados realizaron su primer registro durante julio de 2025 mediante el mecanismo de autenticación de Visionamos, sin evidenciar accesos previos en la App anterior ni en el Multiportal. Posteriormente, las áreas de Servicio al Asociado y Control Interno realizaron contacto telefónico con los asociados, quienes confirmaron no haber efectuado los enrolamientos ni las transacciones objeto de análisis.
A partir de este hallazgo, se efectuó una revisión detallada de todos los enrolamientos realizados desde abril de 2025, fecha de salida de la nueva App, identificándose 25 asociados con características similares al patrón evaluado. Como medida preventiva, dichos usuarios permanecieron bloqueados temporalmente mientras se adelantaban las validaciones correspondientes. Anexo 6. Usuarios registrados desde abril 2025.
Validación del patrón geográfico del fraude
Durante el análisis de los casos reportados, se identificó que varios de los asociados afectados tenían lugar de residencia fuera de Bogotá, mientras que los retiros no autorizados fueron realizados en cajeros automáticos ubicados en dicha ciudad. Este comportamiento permitió identificar un patrón geográfico atípico asociado al incidente.
Con base en esta situación, se efectuó una validación individual de los casos identificados. En uno de ellos no fue posible establecer contacto con el asociado; sin embargo, considerando que su residencia correspondía a la ciudad de Medellín y que el retiro fue efectuado en Bogotá, se mantuvo el bloqueo preventivo de la cuenta y el caso fue incluido dentro del total de afectaciones analizadas.
Adicionalmente, la Dirección de Riesgos realizó contacto telefónico con tres asociados residentes en Bogotá cuyos retiros también fueron efectuados en esta ciudad, quienes confirmaron haber realizado directamente las transacciones registradas. De igual forma, se identificaron tres asociados con residencia en otras ciudades, cuyos retiros fueron efectuados en sus respectivas ciudades de domicilio, razón por la cual no fueron incluidos dentro del patrón de fraude evaluado ni se consideraron casos objeto de afectación.
Las validaciones efectuadas permitieron delimitar el comportamiento asociado al incidente y focalizar las medidas de seguimiento sobre los casos que presentaban coincidencias con el patrón identificado. Anexo 7 Movimientos Multiportal. 
Restricción de topes diarios como medida de contención
Previamente al incidente, la Cooperativa había implementado una reducción en los topes diarios de retiro sin tarjeta como medida preventiva de control. Durante el análisis de las transacciones, se evidenció que dicha restricción contribuyó a la contención del riesgo, al impedir la ejecución de nuevos retiros que excedían los límites configurados.
En los registros analizados se identificaron intentos de transacción rechazados por exceder la frecuencia permitida y los montos máximos autorizados para esta funcionalidad. 
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El 22 de julio de 2025 se llevó a cabo una reunión entre representantes de Febor y Banco Coopcentral, con participación de la funcionaria Yurani Sánchez, con el propósito de revisar los avances relacionados con los casos de fraude identificados en la funcionalidad de retiro sin tarjeta de la nueva App Febor.
Durante la reunión, Coopcentral informó que los registros fílmicos de los cajeros automáticos serían entregados en un plazo aproximado de cinco días hábiles, junto con el respectivo informe operativo y las evidencias asociadas al caso. Asimismo, indicó que el patrón identificado correspondía a un tipo de fraude no observado previamente en eventos similares.
En el análisis realizado se evidenció que los presuntos responsables lograron acceder a los correos electrónicos de los asociados afectados, lo que les permitió completar el proceso de enrolamiento en la App mediante el cargue del documento de identidad, la configuración de preguntas de seguridad y la recepción de códigos OTP requeridos para la autenticación. Según la información suministrada, los enrolamientos se efectuaron entre el 15 y el 17 de julio de 2025 desde dispositivos móviles.
Adicionalmente, Coopcentral explicó que el proceso de enrolamiento validaba la información únicamente frente a los datos previamente suministrados por la entidad, sin realizar contrastes con fuentes oficiales como la Registraduría ni mecanismos de reconocimiento facial o validación avanzada de autenticidad documental, situación que representaba una vulnerabilidad relevante en el esquema de autenticación.
Como medida de contención, Coopcentral informó la deshabilitación temporal de nuevos enrolamientos mediante el retiro de términos y condiciones de aceptación, así como la inhabilitación preventiva de usuarios previamente registrados.
Por parte de Febor, se solicitó el detalle de los correos electrónicos utilizados para el envío de códigos OTP y se manifestó la necesidad de escalar formalmente el caso ante Visionamos, considerando la posible existencia de vulnerabilidades asociadas al proceso de autenticación y manejo de información.
Finalmente, se revisó el procedimiento relacionado con la devolución de los recursos sustraídos a los asociados afectados. Frente a este punto, Febor dejó constancia de su posición institucional respecto a que la vulneración no tuvo origen en controles internos de la entidad y definió como compromiso adelantar la gestión formal de reclamación y solicitud de devolución ante Visionamos. Anexo 8. Informes Visionamos
Revisión de correos 
El 23 de julio de 2025, Banco Coopcentral suministró el listado de correos electrónicos a los cuales fueron enviados los códigos OTP utilizados durante los procesos de autenticación relacionados con los enrolamientos analizados.
Como resultado de la revisión efectuada por las áreas de Operaciones y Riesgos, se evidenció que los correos electrónicos asociados a los casos evaluados coincidían con los registrados previamente en las bases de datos de Febor y no presentaban actualizaciones recientes. Este análisis permitió descartar modificaciones recientes de información de contacto como posible origen del incidente.
La validación reiteró la hipótesis asociada a un presunto acceso no autorizado a las cuentas de correo electrónico de los asociados afectados, utilizadas posteriormente durante el proceso de autenticación y enrolamiento en la nueva App.
Solicitud de la devolución de recursos
Con base en los hallazgos identificados durante el análisis del incidente, se definió la elaboración y radicación de una solicitud formal dirigida a Visionamos, orientada a gestionar la devolución de los recursos sustraídos de manera no autorizada a los asociados afectados.
La gestión fue liderada por el área Jurídica de Febor, soportada en las evidencias recopiladas, los análisis efectuados y las validaciones realizadas durante el proceso de investigación del caso. Sin embargo, la solicitud de devolución no fue aceptada por Visionamos, motivo por el cual posteriormente se gestionó un derecho de petición como mecanismo complementario de reclamación.
Devolución de recursos a los asociados afectados
Mientras se adelantaba el proceso formal de reclamación y solicitud de devolución ante Coopcentral y Visionamos, la Cooperativa gestionó internamente la restitución de los recursos a los asociados afectados, con el propósito de mitigar la afectación financiera y reputacional derivada del incidente.
La ejecución de esta medida estuvo sujeta a validación previa por parte de la Gerencia y fue coordinada por la Jefe de Operaciones, en conjunto con el área Jurídica, quienes realizaron las verificaciones correspondientes para la aplicación de los reintegros.
Como resultado del proceso, se efectuó la devolución de recursos a cinco asociados que presentaron la respectiva denuncia y cumplieron con la documentación requerida para el trámite. En el caso del asociado John Jaider Ortiz Bejarano, no se continuó con el proceso de reclamación ni devolución, debido a que el asociado manifestó que el valor afectado no representaba una pérdida relevante frente al trámite requerido para la gestión correspondiente.
Causas
Debilidades en los mecanismos de validación de identidad y autenticación en el proceso de enrolamiento.
Impactos
Económicos 
•Para asociados: Afectación económica a los asociados por retiros no autorizados desde sus cuentas de ahorro.
•Para la entidad: Asunción interna de devoluciones de recursos por parte de la Cooperativa a los asociados afectados.
Pérdida de confianza en los canales digitales:
•Riesgo de baja adopción de la nueva App por temor a vulnerabilidades.
•Posible afectación al proceso de transformación digital de la entidad.
Operacionales 
•Incremento de cargas operativas asociadas a bloqueos preventivos, validaciones, atención de casos y gestión de reclamaciones.
</v>
      </c>
      <c r="U269" s="61">
        <f>VLOOKUP(Tabla15[[#This Row],[N° 
Evento]],'Eventos de riesgos'!B:I,8,0)</f>
        <v>10040000</v>
      </c>
      <c r="V269" s="61">
        <f>VLOOKUP(Tabla15[[#This Row],[N° 
Evento]],'Eventos de riesgos'!B:J,9,0)</f>
        <v>0</v>
      </c>
      <c r="W269" s="61">
        <f>VLOOKUP(Tabla15[[#This Row],[N° 
Evento]],'Eventos de riesgos'!B:K,10,0)</f>
        <v>0</v>
      </c>
      <c r="X269" s="59" t="str">
        <f>VLOOKUP(Tabla15[[#This Row],[N° 
Evento]],'Eventos de riesgos'!B:L,11,0)</f>
        <v>2 - Fraude Externo</v>
      </c>
      <c r="Y269" s="59" t="str">
        <f>VLOOKUP(Tabla15[[#This Row],[N° 
Evento]],'Eventos de riesgos'!B:M,12,0)</f>
        <v>22 - Hurto y Fraude</v>
      </c>
      <c r="Z269" s="59" t="str">
        <f>VLOOKUP(Tabla15[[#This Row],[N° 
Evento]],'Eventos de riesgos'!B:N,13,0)</f>
        <v>221 - Robo o Hurto</v>
      </c>
      <c r="AA269" s="44" t="str">
        <f>+VLOOKUP(Tabla15[[#This Row],[N° 
Evento]],'Eventos de riesgos'!B:AE,23,0)</f>
        <v>Fraude en retiros sin tarjeta</v>
      </c>
      <c r="AB269" s="54" t="str">
        <f>VLOOKUP(Tabla15[[#This Row],[N° 
Evento]],'Eventos de riesgos'!B:O,14,0)</f>
        <v>Ninguna</v>
      </c>
      <c r="AC269" s="60">
        <f>VLOOKUP(Tabla15[[#This Row],[N° 
Evento]],'Eventos de riesgos'!B:P,15,0)</f>
        <v>45869.613194444442</v>
      </c>
      <c r="AD269" s="54" t="str">
        <f>VLOOKUP(Tabla15[[#This Row],[N° 
Evento]],'Eventos de riesgos'!B:Q,16,0)</f>
        <v>Ahorros voluntarios</v>
      </c>
      <c r="AE269" s="54" t="str">
        <f>VLOOKUP(Tabla15[[#This Row],[N° 
Evento]],'Eventos de riesgos'!B:R,17,0)</f>
        <v>Aplicación móvil (App Febor)</v>
      </c>
      <c r="AF269" s="56" t="str">
        <f>VLOOKUP(Tabla15[[#This Row],[N° 
Evento]],'Eventos de riesgos'!B:V,21,0)</f>
        <v>Aprobado</v>
      </c>
      <c r="AG269" s="59" t="str">
        <f>VLOOKUP(Tabla15[[#This Row],[N° 
Evento]],'Eventos de riesgos'!B:W,22,0)</f>
        <v>04/08/2025 14:45:53: Actualización</v>
      </c>
    </row>
    <row r="270" spans="3:33" ht="129" customHeight="1" x14ac:dyDescent="0.55000000000000004">
      <c r="C270" s="54" t="str">
        <f>+Tabla15[[#This Row],[N° 
Evento]]&amp;"-"&amp;Tabla15[[#This Row],[N° Tarea]]</f>
        <v>79-15</v>
      </c>
      <c r="D270" s="54">
        <v>79</v>
      </c>
      <c r="E270" s="54">
        <v>15</v>
      </c>
      <c r="F270" s="55" t="s">
        <v>1504</v>
      </c>
      <c r="G270" s="44" t="s">
        <v>1020</v>
      </c>
      <c r="H270" s="59" t="s">
        <v>748</v>
      </c>
      <c r="I270" s="59" t="s">
        <v>273</v>
      </c>
      <c r="J270" s="57">
        <v>45859</v>
      </c>
      <c r="K270" s="57">
        <v>45930</v>
      </c>
      <c r="L270" s="47" t="s">
        <v>217</v>
      </c>
      <c r="M270" s="58">
        <f t="shared" si="10"/>
        <v>71</v>
      </c>
      <c r="N270" s="59" t="s">
        <v>1491</v>
      </c>
      <c r="O270" s="54">
        <f>VLOOKUP(Tabla15[[#This Row],[N° 
Evento]],'Eventos de riesgos'!B:C,2,0)</f>
        <v>2025</v>
      </c>
      <c r="P270" s="54" t="str">
        <f>VLOOKUP(Tabla15[[#This Row],[N° 
Evento]],'Eventos de riesgos'!B:D,3,0)</f>
        <v>Jul</v>
      </c>
      <c r="Q270" s="60">
        <f>VLOOKUP(Tabla15[[#This Row],[N° 
Evento]],'Eventos de riesgos'!B:E,4,0)</f>
        <v>45890.614583333336</v>
      </c>
      <c r="R270" s="60">
        <f>VLOOKUP(Tabla15[[#This Row],[N° 
Evento]],'Eventos de riesgos'!B:F,5,0)</f>
        <v>45892.614583333336</v>
      </c>
      <c r="S270" s="60">
        <f>VLOOKUP(Tabla15[[#This Row],[N° 
Evento]],'Eventos de riesgos'!B:G,6,0)</f>
        <v>45890.614583333336</v>
      </c>
      <c r="T270" s="63" t="str">
        <f>VLOOKUP(Tabla15[[#This Row],[N° 
Evento]],'Eventos de riesgos'!B:H,7,0)</f>
        <v xml:space="preserve">Caso
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 Anexo 1. Conversación de WhatsApp – Reporte inicial del incidente.
Reunión del equipo directivo
Sobre las 11:30 a.m. se llevó a cabo una reunión del equipo directivo con el propósito de analizar el incidente, evaluar su alcance y definir las medidas inmediatas de contención y verificación. Como resultado de la sesión, se identificaron las principales hipótesis y posibles causas asociadas a la materialización del evento. Anexo 2. Acta de reunión.
Identificación detallada de los casos reportados
Se consolidó la información de los asociados que reportaron operaciones no reconocidas mediante la modalidad de retiro sin tarjeta durante julio de 2025, identificándose afectaciones confirmadas por un valor total de $10.040.000 correspondientes a seis asociados: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
Como medida inmediata de contención, se realizó la inhabilitación preventiva y temporal de los usuarios registrados en el Multiportal, luego de identificar que los asociados enrolados previamente en la App anterior migraban automáticamente a la nueva App. Esta acción permitió reducir la exposición al riesgo mientras se adelantaban las validaciones y análisis correspondientes. Anexo 3. Usuarios Multiportal (archivo Excel)
Comunicación temporal en la App
Mientras se adelantaban las validaciones y el análisis interno del incidente, se publicó un mensaje temporal en el banner informativo de la App, informando la inhabilidad temporal del acceso al Multiportal. Esta medida tuvo como finalidad controlar la exposición del incidente, evitar afectaciones operativas adicionales y gestionar la comunicación con los asociados de manera preventiva. Anexo 4. Imagen de publicación Banner
Identificación de los puntos de retiro utilizados
Como parte del análisis del incidente, se identificó que los retiros no autorizados mediante la modalidad de retiro sin tarjeta fueron realizados presuntamente de forma irregular en varios cajeros automáticos ubicados en la ciudad de Bogotá. Esta información permitió focalizar la revisión de transacciones y apoyar las gestiones posteriores de validación y recolección de evidencias:
•00966 1225_Carrera 92 60-1100100BOGOTACO 
•00966 3669_Cra 65 No 11-51100100BOGOTACO
•00966 2427_Av Americas No1100100BOGOTACO
Se gestionó ante Banco Coopcentral la solicitud de los registros fílmicos correspondientes a los cajeros automáticos identificados en las transacciones objeto de análisis. Como resultado de la revisión realizada, se observó a una misma persona efectuando retiros en diferentes puntos, situación que fortaleció los elementos de análisis y soporte para las actuaciones internas y legales derivadas del caso. Anexo 5. Registros fílmicos
Análisis de registros de enrolamiento en la nueva App
Durante la revisión de los registros de enrolamiento en la nueva App, se identificó que los asociados afectados realizaron su primer registro durante julio de 2025 mediante el mecanismo de autenticación de Visionamos, sin evidenciar accesos previos en la App anterior ni en el Multiportal. Posteriormente, las áreas de Servicio al Asociado y Control Interno realizaron contacto telefónico con los asociados, quienes confirmaron no haber efectuado los enrolamientos ni las transacciones objeto de análisis.
A partir de este hallazgo, se efectuó una revisión detallada de todos los enrolamientos realizados desde abril de 2025, fecha de salida de la nueva App, identificándose 25 asociados con características similares al patrón evaluado. Como medida preventiva, dichos usuarios permanecieron bloqueados temporalmente mientras se adelantaban las validaciones correspondientes. Anexo 6. Usuarios registrados desde abril 2025.
Validación del patrón geográfico del fraude
Durante el análisis de los casos reportados, se identificó que varios de los asociados afectados tenían lugar de residencia fuera de Bogotá, mientras que los retiros no autorizados fueron realizados en cajeros automáticos ubicados en dicha ciudad. Este comportamiento permitió identificar un patrón geográfico atípico asociado al incidente.
Con base en esta situación, se efectuó una validación individual de los casos identificados. En uno de ellos no fue posible establecer contacto con el asociado; sin embargo, considerando que su residencia correspondía a la ciudad de Medellín y que el retiro fue efectuado en Bogotá, se mantuvo el bloqueo preventivo de la cuenta y el caso fue incluido dentro del total de afectaciones analizadas.
Adicionalmente, la Dirección de Riesgos realizó contacto telefónico con tres asociados residentes en Bogotá cuyos retiros también fueron efectuados en esta ciudad, quienes confirmaron haber realizado directamente las transacciones registradas. De igual forma, se identificaron tres asociados con residencia en otras ciudades, cuyos retiros fueron efectuados en sus respectivas ciudades de domicilio, razón por la cual no fueron incluidos dentro del patrón de fraude evaluado ni se consideraron casos objeto de afectación.
Las validaciones efectuadas permitieron delimitar el comportamiento asociado al incidente y focalizar las medidas de seguimiento sobre los casos que presentaban coincidencias con el patrón identificado. Anexo 7 Movimientos Multiportal. 
Restricción de topes diarios como medida de contención
Previamente al incidente, la Cooperativa había implementado una reducción en los topes diarios de retiro sin tarjeta como medida preventiva de control. Durante el análisis de las transacciones, se evidenció que dicha restricción contribuyó a la contención del riesgo, al impedir la ejecución de nuevos retiros que excedían los límites configurados.
En los registros analizados se identificaron intentos de transacción rechazados por exceder la frecuencia permitida y los montos máximos autorizados para esta funcionalidad. 
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El 22 de julio de 2025 se llevó a cabo una reunión entre representantes de Febor y Banco Coopcentral, con participación de la funcionaria Yurani Sánchez, con el propósito de revisar los avances relacionados con los casos de fraude identificados en la funcionalidad de retiro sin tarjeta de la nueva App Febor.
Durante la reunión, Coopcentral informó que los registros fílmicos de los cajeros automáticos serían entregados en un plazo aproximado de cinco días hábiles, junto con el respectivo informe operativo y las evidencias asociadas al caso. Asimismo, indicó que el patrón identificado correspondía a un tipo de fraude no observado previamente en eventos similares.
En el análisis realizado se evidenció que los presuntos responsables lograron acceder a los correos electrónicos de los asociados afectados, lo que les permitió completar el proceso de enrolamiento en la App mediante el cargue del documento de identidad, la configuración de preguntas de seguridad y la recepción de códigos OTP requeridos para la autenticación. Según la información suministrada, los enrolamientos se efectuaron entre el 15 y el 17 de julio de 2025 desde dispositivos móviles.
Adicionalmente, Coopcentral explicó que el proceso de enrolamiento validaba la información únicamente frente a los datos previamente suministrados por la entidad, sin realizar contrastes con fuentes oficiales como la Registraduría ni mecanismos de reconocimiento facial o validación avanzada de autenticidad documental, situación que representaba una vulnerabilidad relevante en el esquema de autenticación.
Como medida de contención, Coopcentral informó la deshabilitación temporal de nuevos enrolamientos mediante el retiro de términos y condiciones de aceptación, así como la inhabilitación preventiva de usuarios previamente registrados.
Por parte de Febor, se solicitó el detalle de los correos electrónicos utilizados para el envío de códigos OTP y se manifestó la necesidad de escalar formalmente el caso ante Visionamos, considerando la posible existencia de vulnerabilidades asociadas al proceso de autenticación y manejo de información.
Finalmente, se revisó el procedimiento relacionado con la devolución de los recursos sustraídos a los asociados afectados. Frente a este punto, Febor dejó constancia de su posición institucional respecto a que la vulneración no tuvo origen en controles internos de la entidad y definió como compromiso adelantar la gestión formal de reclamación y solicitud de devolución ante Visionamos. Anexo 8. Informes Visionamos
Revisión de correos 
El 23 de julio de 2025, Banco Coopcentral suministró el listado de correos electrónicos a los cuales fueron enviados los códigos OTP utilizados durante los procesos de autenticación relacionados con los enrolamientos analizados.
Como resultado de la revisión efectuada por las áreas de Operaciones y Riesgos, se evidenció que los correos electrónicos asociados a los casos evaluados coincidían con los registrados previamente en las bases de datos de Febor y no presentaban actualizaciones recientes. Este análisis permitió descartar modificaciones recientes de información de contacto como posible origen del incidente.
La validación reiteró la hipótesis asociada a un presunto acceso no autorizado a las cuentas de correo electrónico de los asociados afectados, utilizadas posteriormente durante el proceso de autenticación y enrolamiento en la nueva App.
Solicitud de la devolución de recursos
Con base en los hallazgos identificados durante el análisis del incidente, se definió la elaboración y radicación de una solicitud formal dirigida a Visionamos, orientada a gestionar la devolución de los recursos sustraídos de manera no autorizada a los asociados afectados.
La gestión fue liderada por el área Jurídica de Febor, soportada en las evidencias recopiladas, los análisis efectuados y las validaciones realizadas durante el proceso de investigación del caso. Sin embargo, la solicitud de devolución no fue aceptada por Visionamos, motivo por el cual posteriormente se gestionó un derecho de petición como mecanismo complementario de reclamación.
Devolución de recursos a los asociados afectados
Mientras se adelantaba el proceso formal de reclamación y solicitud de devolución ante Coopcentral y Visionamos, la Cooperativa gestionó internamente la restitución de los recursos a los asociados afectados, con el propósito de mitigar la afectación financiera y reputacional derivada del incidente.
La ejecución de esta medida estuvo sujeta a validación previa por parte de la Gerencia y fue coordinada por la Jefe de Operaciones, en conjunto con el área Jurídica, quienes realizaron las verificaciones correspondientes para la aplicación de los reintegros.
Como resultado del proceso, se efectuó la devolución de recursos a cinco asociados que presentaron la respectiva denuncia y cumplieron con la documentación requerida para el trámite. En el caso del asociado John Jaider Ortiz Bejarano, no se continuó con el proceso de reclamación ni devolución, debido a que el asociado manifestó que el valor afectado no representaba una pérdida relevante frente al trámite requerido para la gestión correspondiente.
Causas
Debilidades en los mecanismos de validación de identidad y autenticación en el proceso de enrolamiento.
Impactos
Económicos 
•Para asociados: Afectación económica a los asociados por retiros no autorizados desde sus cuentas de ahorro.
•Para la entidad: Asunción interna de devoluciones de recursos por parte de la Cooperativa a los asociados afectados.
Pérdida de confianza en los canales digitales:
•Riesgo de baja adopción de la nueva App por temor a vulnerabilidades.
•Posible afectación al proceso de transformación digital de la entidad.
Operacionales 
•Incremento de cargas operativas asociadas a bloqueos preventivos, validaciones, atención de casos y gestión de reclamaciones.
</v>
      </c>
      <c r="U270" s="61">
        <f>VLOOKUP(Tabla15[[#This Row],[N° 
Evento]],'Eventos de riesgos'!B:I,8,0)</f>
        <v>10040000</v>
      </c>
      <c r="V270" s="61">
        <f>VLOOKUP(Tabla15[[#This Row],[N° 
Evento]],'Eventos de riesgos'!B:J,9,0)</f>
        <v>0</v>
      </c>
      <c r="W270" s="61">
        <f>VLOOKUP(Tabla15[[#This Row],[N° 
Evento]],'Eventos de riesgos'!B:K,10,0)</f>
        <v>0</v>
      </c>
      <c r="X270" s="59" t="str">
        <f>VLOOKUP(Tabla15[[#This Row],[N° 
Evento]],'Eventos de riesgos'!B:L,11,0)</f>
        <v>2 - Fraude Externo</v>
      </c>
      <c r="Y270" s="59" t="str">
        <f>VLOOKUP(Tabla15[[#This Row],[N° 
Evento]],'Eventos de riesgos'!B:M,12,0)</f>
        <v>22 - Hurto y Fraude</v>
      </c>
      <c r="Z270" s="59" t="str">
        <f>VLOOKUP(Tabla15[[#This Row],[N° 
Evento]],'Eventos de riesgos'!B:N,13,0)</f>
        <v>221 - Robo o Hurto</v>
      </c>
      <c r="AA270" s="44" t="str">
        <f>+VLOOKUP(Tabla15[[#This Row],[N° 
Evento]],'Eventos de riesgos'!B:AE,23,0)</f>
        <v>Fraude en retiros sin tarjeta</v>
      </c>
      <c r="AB270" s="54" t="str">
        <f>VLOOKUP(Tabla15[[#This Row],[N° 
Evento]],'Eventos de riesgos'!B:O,14,0)</f>
        <v>Ninguna</v>
      </c>
      <c r="AC270" s="60">
        <f>VLOOKUP(Tabla15[[#This Row],[N° 
Evento]],'Eventos de riesgos'!B:P,15,0)</f>
        <v>45869.613194444442</v>
      </c>
      <c r="AD270" s="54" t="str">
        <f>VLOOKUP(Tabla15[[#This Row],[N° 
Evento]],'Eventos de riesgos'!B:Q,16,0)</f>
        <v>Ahorros voluntarios</v>
      </c>
      <c r="AE270" s="54" t="str">
        <f>VLOOKUP(Tabla15[[#This Row],[N° 
Evento]],'Eventos de riesgos'!B:R,17,0)</f>
        <v>Aplicación móvil (App Febor)</v>
      </c>
      <c r="AF270" s="56" t="str">
        <f>VLOOKUP(Tabla15[[#This Row],[N° 
Evento]],'Eventos de riesgos'!B:V,21,0)</f>
        <v>Aprobado</v>
      </c>
      <c r="AG270" s="59" t="str">
        <f>VLOOKUP(Tabla15[[#This Row],[N° 
Evento]],'Eventos de riesgos'!B:W,22,0)</f>
        <v>04/08/2025 14:45:53: Actualización</v>
      </c>
    </row>
    <row r="271" spans="3:33" ht="132" customHeight="1" x14ac:dyDescent="0.55000000000000004">
      <c r="C271" s="54" t="str">
        <f>+Tabla15[[#This Row],[N° 
Evento]]&amp;"-"&amp;Tabla15[[#This Row],[N° Tarea]]</f>
        <v>79-16</v>
      </c>
      <c r="D271" s="54">
        <v>79</v>
      </c>
      <c r="E271" s="54">
        <v>16</v>
      </c>
      <c r="F271" s="55" t="s">
        <v>1505</v>
      </c>
      <c r="G271" s="44" t="s">
        <v>1019</v>
      </c>
      <c r="H271" s="59" t="s">
        <v>733</v>
      </c>
      <c r="I271" s="59" t="s">
        <v>91</v>
      </c>
      <c r="J271" s="57">
        <v>45859</v>
      </c>
      <c r="K271" s="57">
        <v>45966</v>
      </c>
      <c r="L271" s="47" t="str">
        <f>IF(Tabla15[[#This Row],[Fecha de Finalización]]&gt;0,"Cerrada","En Proceso")</f>
        <v>Cerrada</v>
      </c>
      <c r="M271" s="58">
        <f t="shared" si="10"/>
        <v>107</v>
      </c>
      <c r="N271" s="59" t="s">
        <v>902</v>
      </c>
      <c r="O271" s="54">
        <f>VLOOKUP(Tabla15[[#This Row],[N° 
Evento]],'Eventos de riesgos'!B:C,2,0)</f>
        <v>2025</v>
      </c>
      <c r="P271" s="54" t="str">
        <f>VLOOKUP(Tabla15[[#This Row],[N° 
Evento]],'Eventos de riesgos'!B:D,3,0)</f>
        <v>Jul</v>
      </c>
      <c r="Q271" s="60">
        <f>VLOOKUP(Tabla15[[#This Row],[N° 
Evento]],'Eventos de riesgos'!B:E,4,0)</f>
        <v>45890.614583333336</v>
      </c>
      <c r="R271" s="60">
        <f>VLOOKUP(Tabla15[[#This Row],[N° 
Evento]],'Eventos de riesgos'!B:F,5,0)</f>
        <v>45892.614583333336</v>
      </c>
      <c r="S271" s="60">
        <f>VLOOKUP(Tabla15[[#This Row],[N° 
Evento]],'Eventos de riesgos'!B:G,6,0)</f>
        <v>45890.614583333336</v>
      </c>
      <c r="T271" s="63" t="str">
        <f>VLOOKUP(Tabla15[[#This Row],[N° 
Evento]],'Eventos de riesgos'!B:H,7,0)</f>
        <v xml:space="preserve">Caso
El 21 de julio de 2025 se detectaron varios reportes de asociados que manifestaron retiros no autorizados desde sus cuentas de ahorro mediante la funcionalidad de retiro sin tarjeta. La situación fue informada de manera inmediata al WhatsApp de Dirección de Febor por la Directora SAS y la Jefe de Operaciones, con el propósito de activar las verificaciones internas y gestionar las medidas correspondientes. Anexo 1. Conversación de WhatsApp – Reporte inicial del incidente.
Reunión del equipo directivo
Sobre las 11:30 a.m. se llevó a cabo una reunión del equipo directivo con el propósito de analizar el incidente, evaluar su alcance y definir las medidas inmediatas de contención y verificación. Como resultado de la sesión, se identificaron las principales hipótesis y posibles causas asociadas a la materialización del evento. Anexo 2. Acta de reunión.
Identificación detallada de los casos reportados
Se consolidó la información de los asociados que reportaron operaciones no reconocidas mediante la modalidad de retiro sin tarjeta durante julio de 2025, identificándose afectaciones confirmadas por un valor total de $10.040.000 correspondientes a seis asociados:
*JOSE ALEXANDER PERES MORALES (2.400.000,00) 
*FRANCISCO MIGUEL MARTINEZ AYALA  (2.200.000) 
ADALBERTO WILSON SAMPAYO ARRIETA (2.400.000) 
PABLO ANGEL VARGAS RODRIGUEZ (2.400.000) 
JOHN JAIDER ORTIZ BEJARANO (40.000) 
JAIME DE JESUS SALDARRIAGA SANCHEZ (600.000)
Inhabilitación preventiva de usuarios en el Multiportal
Como medida inmediata de contención, se realizó la inhabilitación preventiva y temporal de los usuarios registrados en el Multiportal, luego de identificar que los asociados enrolados previamente en la App anterior migraban automáticamente a la nueva App. Esta acción permitió reducir la exposición al riesgo mientras se adelantaban las validaciones y análisis correspondientes. Anexo 3. Usuarios Multiportal (archivo Excel)
Comunicación temporal en la App
Mientras se adelantaban las validaciones y el análisis interno del incidente, se publicó un mensaje temporal en el banner informativo de la App, informando la inhabilidad temporal del acceso al Multiportal. Esta medida tuvo como finalidad controlar la exposición del incidente, evitar afectaciones operativas adicionales y gestionar la comunicación con los asociados de manera preventiva. Anexo 4. Imagen de publicación Banner
Identificación de los puntos de retiro utilizados
Como parte del análisis del incidente, se identificó que los retiros no autorizados mediante la modalidad de retiro sin tarjeta fueron realizados presuntamente de forma irregular en varios cajeros automáticos ubicados en la ciudad de Bogotá. Esta información permitió focalizar la revisión de transacciones y apoyar las gestiones posteriores de validación y recolección de evidencias:
•00966 1225_Carrera 92 60-1100100BOGOTACO 
•00966 3669_Cra 65 No 11-51100100BOGOTACO
•00966 2427_Av Americas No1100100BOGOTACO
Se gestionó ante Banco Coopcentral la solicitud de los registros fílmicos correspondientes a los cajeros automáticos identificados en las transacciones objeto de análisis. Como resultado de la revisión realizada, se observó a una misma persona efectuando retiros en diferentes puntos, situación que fortaleció los elementos de análisis y soporte para las actuaciones internas y legales derivadas del caso. Anexo 5. Registros fílmicos
Análisis de registros de enrolamiento en la nueva App
Durante la revisión de los registros de enrolamiento en la nueva App, se identificó que los asociados afectados realizaron su primer registro durante julio de 2025 mediante el mecanismo de autenticación de Visionamos, sin evidenciar accesos previos en la App anterior ni en el Multiportal. Posteriormente, las áreas de Servicio al Asociado y Control Interno realizaron contacto telefónico con los asociados, quienes confirmaron no haber efectuado los enrolamientos ni las transacciones objeto de análisis.
A partir de este hallazgo, se efectuó una revisión detallada de todos los enrolamientos realizados desde abril de 2025, fecha de salida de la nueva App, identificándose 25 asociados con características similares al patrón evaluado. Como medida preventiva, dichos usuarios permanecieron bloqueados temporalmente mientras se adelantaban las validaciones correspondientes. Anexo 6. Usuarios registrados desde abril 2025.
Validación del patrón geográfico del fraude
Durante el análisis de los casos reportados, se identificó que varios de los asociados afectados tenían lugar de residencia fuera de Bogotá, mientras que los retiros no autorizados fueron realizados en cajeros automáticos ubicados en dicha ciudad. Este comportamiento permitió identificar un patrón geográfico atípico asociado al incidente.
Con base en esta situación, se efectuó una validación individual de los casos identificados. En uno de ellos no fue posible establecer contacto con el asociado; sin embargo, considerando que su residencia correspondía a la ciudad de Medellín y que el retiro fue efectuado en Bogotá, se mantuvo el bloqueo preventivo de la cuenta y el caso fue incluido dentro del total de afectaciones analizadas.
Adicionalmente, la Dirección de Riesgos realizó contacto telefónico con tres asociados residentes en Bogotá cuyos retiros también fueron efectuados en esta ciudad, quienes confirmaron haber realizado directamente las transacciones registradas. De igual forma, se identificaron tres asociados con residencia en otras ciudades, cuyos retiros fueron efectuados en sus respectivas ciudades de domicilio, razón por la cual no fueron incluidos dentro del patrón de fraude evaluado ni se consideraron casos objeto de afectación.
Las validaciones efectuadas permitieron delimitar el comportamiento asociado al incidente y focalizar las medidas de seguimiento sobre los casos que presentaban coincidencias con el patrón identificado. Anexo 7 Movimientos Multiportal. 
Restricción de topes diarios como medida de contención
Previamente al incidente, la Cooperativa había implementado una reducción en los topes diarios de retiro sin tarjeta como medida preventiva de control. Durante el análisis de las transacciones, se evidenció que dicha restricción contribuyó a la contención del riesgo, al impedir la ejecución de nuevos retiros que excedían los límites configurados.
En los registros analizados se identificaron intentos de transacción rechazados por exceder la frecuencia permitida y los montos máximos autorizados para esta funcionalidad. 
Reunión con Banco Coopcentral 
El 22 de julio de 2025 se llevó a cabo una reunión con la funcionaria del Banco Coopcentral, Yurani Sánchez, con el fin de revisar los avances relacionados con los casos de fraude reportados en la funcionalidad de retiro sin tarjeta a través de la nueva App Febor. 
A continuación, se resumen los principales puntos abordados:
El 22 de julio de 2025 se llevó a cabo una reunión entre representantes de Febor y Banco Coopcentral, con participación de la funcionaria Yurani Sánchez, con el propósito de revisar los avances relacionados con los casos de fraude identificados en la funcionalidad de retiro sin tarjeta de la nueva App Febor.
Durante la reunión, Coopcentral informó que los registros fílmicos de los cajeros automáticos serían entregados en un plazo aproximado de cinco días hábiles, junto con el respectivo informe operativo y las evidencias asociadas al caso. Asimismo, indicó que el patrón identificado correspondía a un tipo de fraude no observado previamente en eventos similares.
En el análisis realizado se evidenció que los presuntos responsables lograron acceder a los correos electrónicos de los asociados afectados, lo que les permitió completar el proceso de enrolamiento en la App mediante el cargue del documento de identidad, la configuración de preguntas de seguridad y la recepción de códigos OTP requeridos para la autenticación. Según la información suministrada, los enrolamientos se efectuaron entre el 15 y el 17 de julio de 2025 desde dispositivos móviles.
Adicionalmente, Coopcentral explicó que el proceso de enrolamiento validaba la información únicamente frente a los datos previamente suministrados por la entidad, sin realizar contrastes con fuentes oficiales como la Registraduría ni mecanismos de reconocimiento facial o validación avanzada de autenticidad documental, situación que representaba una vulnerabilidad relevante en el esquema de autenticación.
Como medida de contención, Coopcentral informó la deshabilitación temporal de nuevos enrolamientos mediante el retiro de términos y condiciones de aceptación, así como la inhabilitación preventiva de usuarios previamente registrados.
Por parte de Febor, se solicitó el detalle de los correos electrónicos utilizados para el envío de códigos OTP y se manifestó la necesidad de escalar formalmente el caso ante Visionamos, considerando la posible existencia de vulnerabilidades asociadas al proceso de autenticación y manejo de información.
Finalmente, se revisó el procedimiento relacionado con la devolución de los recursos sustraídos a los asociados afectados. Frente a este punto, Febor dejó constancia de su posición institucional respecto a que la vulneración no tuvo origen en controles internos de la entidad y definió como compromiso adelantar la gestión formal de reclamación y solicitud de devolución ante Visionamos. Anexo 8. Informes Visionamos
Revisión de correos 
El 23 de julio de 2025, Banco Coopcentral suministró el listado de correos electrónicos a los cuales fueron enviados los códigos OTP utilizados durante los procesos de autenticación relacionados con los enrolamientos analizados.
Como resultado de la revisión efectuada por las áreas de Operaciones y Riesgos, se evidenció que los correos electrónicos asociados a los casos evaluados coincidían con los registrados previamente en las bases de datos de Febor y no presentaban actualizaciones recientes. Este análisis permitió descartar modificaciones recientes de información de contacto como posible origen del incidente.
La validación reiteró la hipótesis asociada a un presunto acceso no autorizado a las cuentas de correo electrónico de los asociados afectados, utilizadas posteriormente durante el proceso de autenticación y enrolamiento en la nueva App.
Solicitud de la devolución de recursos
Con base en los hallazgos identificados durante el análisis del incidente, se definió la elaboración y radicación de una solicitud formal dirigida a Visionamos, orientada a gestionar la devolución de los recursos sustraídos de manera no autorizada a los asociados afectados.
La gestión fue liderada por el área Jurídica de Febor, soportada en las evidencias recopiladas, los análisis efectuados y las validaciones realizadas durante el proceso de investigación del caso. Sin embargo, la solicitud de devolución no fue aceptada por Visionamos, motivo por el cual posteriormente se gestionó un derecho de petición como mecanismo complementario de reclamación.
Devolución de recursos a los asociados afectados
Mientras se adelantaba el proceso formal de reclamación y solicitud de devolución ante Coopcentral y Visionamos, la Cooperativa gestionó internamente la restitución de los recursos a los asociados afectados, con el propósito de mitigar la afectación financiera y reputacional derivada del incidente.
La ejecución de esta medida estuvo sujeta a validación previa por parte de la Gerencia y fue coordinada por la Jefe de Operaciones, en conjunto con el área Jurídica, quienes realizaron las verificaciones correspondientes para la aplicación de los reintegros.
Como resultado del proceso, se efectuó la devolución de recursos a cinco asociados que presentaron la respectiva denuncia y cumplieron con la documentación requerida para el trámite. En el caso del asociado John Jaider Ortiz Bejarano, no se continuó con el proceso de reclamación ni devolución, debido a que el asociado manifestó que el valor afectado no representaba una pérdida relevante frente al trámite requerido para la gestión correspondiente.
Causas
Debilidades en los mecanismos de validación de identidad y autenticación en el proceso de enrolamiento.
Impactos
Económicos 
•Para asociados: Afectación económica a los asociados por retiros no autorizados desde sus cuentas de ahorro.
•Para la entidad: Asunción interna de devoluciones de recursos por parte de la Cooperativa a los asociados afectados.
Pérdida de confianza en los canales digitales:
•Riesgo de baja adopción de la nueva App por temor a vulnerabilidades.
•Posible afectación al proceso de transformación digital de la entidad.
Operacionales 
•Incremento de cargas operativas asociadas a bloqueos preventivos, validaciones, atención de casos y gestión de reclamaciones.
</v>
      </c>
      <c r="U271" s="61">
        <f>VLOOKUP(Tabla15[[#This Row],[N° 
Evento]],'Eventos de riesgos'!B:I,8,0)</f>
        <v>10040000</v>
      </c>
      <c r="V271" s="61">
        <f>VLOOKUP(Tabla15[[#This Row],[N° 
Evento]],'Eventos de riesgos'!B:J,9,0)</f>
        <v>0</v>
      </c>
      <c r="W271" s="61">
        <f>VLOOKUP(Tabla15[[#This Row],[N° 
Evento]],'Eventos de riesgos'!B:K,10,0)</f>
        <v>0</v>
      </c>
      <c r="X271" s="59" t="str">
        <f>VLOOKUP(Tabla15[[#This Row],[N° 
Evento]],'Eventos de riesgos'!B:L,11,0)</f>
        <v>2 - Fraude Externo</v>
      </c>
      <c r="Y271" s="59" t="str">
        <f>VLOOKUP(Tabla15[[#This Row],[N° 
Evento]],'Eventos de riesgos'!B:M,12,0)</f>
        <v>22 - Hurto y Fraude</v>
      </c>
      <c r="Z271" s="59" t="str">
        <f>VLOOKUP(Tabla15[[#This Row],[N° 
Evento]],'Eventos de riesgos'!B:N,13,0)</f>
        <v>221 - Robo o Hurto</v>
      </c>
      <c r="AA271" s="44" t="str">
        <f>+VLOOKUP(Tabla15[[#This Row],[N° 
Evento]],'Eventos de riesgos'!B:AE,23,0)</f>
        <v>Fraude en retiros sin tarjeta</v>
      </c>
      <c r="AB271" s="54" t="str">
        <f>VLOOKUP(Tabla15[[#This Row],[N° 
Evento]],'Eventos de riesgos'!B:O,14,0)</f>
        <v>Ninguna</v>
      </c>
      <c r="AC271" s="60">
        <f>VLOOKUP(Tabla15[[#This Row],[N° 
Evento]],'Eventos de riesgos'!B:P,15,0)</f>
        <v>45869.613194444442</v>
      </c>
      <c r="AD271" s="54" t="str">
        <f>VLOOKUP(Tabla15[[#This Row],[N° 
Evento]],'Eventos de riesgos'!B:Q,16,0)</f>
        <v>Ahorros voluntarios</v>
      </c>
      <c r="AE271" s="54" t="str">
        <f>VLOOKUP(Tabla15[[#This Row],[N° 
Evento]],'Eventos de riesgos'!B:R,17,0)</f>
        <v>Aplicación móvil (App Febor)</v>
      </c>
      <c r="AF271" s="56" t="str">
        <f>VLOOKUP(Tabla15[[#This Row],[N° 
Evento]],'Eventos de riesgos'!B:V,21,0)</f>
        <v>Aprobado</v>
      </c>
      <c r="AG271" s="59" t="str">
        <f>VLOOKUP(Tabla15[[#This Row],[N° 
Evento]],'Eventos de riesgos'!B:W,22,0)</f>
        <v>04/08/2025 14:45:53: Actualización</v>
      </c>
    </row>
    <row r="272" spans="3:33" ht="59" customHeight="1" x14ac:dyDescent="0.55000000000000004">
      <c r="C272" s="54" t="str">
        <f>+Tabla15[[#This Row],[N° 
Evento]]&amp;"-"&amp;Tabla15[[#This Row],[N° Tarea]]</f>
        <v>80-1</v>
      </c>
      <c r="D272" s="54">
        <v>80</v>
      </c>
      <c r="E272" s="54">
        <v>1</v>
      </c>
      <c r="F272" s="55" t="s">
        <v>796</v>
      </c>
      <c r="G272" s="44" t="s">
        <v>1020</v>
      </c>
      <c r="H272" s="59" t="s">
        <v>215</v>
      </c>
      <c r="I272" s="59" t="s">
        <v>91</v>
      </c>
      <c r="J272" s="57">
        <v>45895</v>
      </c>
      <c r="K272" s="57">
        <v>45895</v>
      </c>
      <c r="L272" s="47" t="str">
        <f>IF(Tabla15[[#This Row],[Fecha de Finalización]]&gt;0,"Cerrada","En Proceso")</f>
        <v>Cerrada</v>
      </c>
      <c r="M272" s="58">
        <f>+K272-J272</f>
        <v>0</v>
      </c>
      <c r="N272" s="59" t="s">
        <v>807</v>
      </c>
      <c r="O272" s="54">
        <f>VLOOKUP(Tabla15[[#This Row],[N° 
Evento]],'Eventos de riesgos'!B:C,2,0)</f>
        <v>2025</v>
      </c>
      <c r="P272" s="54" t="str">
        <f>VLOOKUP(Tabla15[[#This Row],[N° 
Evento]],'Eventos de riesgos'!B:D,3,0)</f>
        <v>Ago</v>
      </c>
      <c r="Q272" s="60">
        <f>VLOOKUP(Tabla15[[#This Row],[N° 
Evento]],'Eventos de riesgos'!B:E,4,0)</f>
        <v>45892.682638888888</v>
      </c>
      <c r="R272" s="60">
        <f>VLOOKUP(Tabla15[[#This Row],[N° 
Evento]],'Eventos de riesgos'!B:F,5,0)</f>
        <v>45928.682638888888</v>
      </c>
      <c r="S272" s="60">
        <f>VLOOKUP(Tabla15[[#This Row],[N° 
Evento]],'Eventos de riesgos'!B:G,6,0)</f>
        <v>45926.682638888888</v>
      </c>
      <c r="T272" s="63" t="str">
        <f>VLOOKUP(Tabla15[[#This Row],[N° 
Evento]],'Eventos de riesgos'!B:H,7,0)</f>
        <v>Caso
El 26 de agosto de 2025, durante el proceso de conciliación de operaciones con Visionamos correspondiente al fin de semana, se identificaron inconsistencias en algunas transacciones. Estas operaciones aparecían como exitosamente compensadas, pero no se reflejaron en los movimientos de ahorro a la vista registrados en el Core WOG.  
El impacto afectó a 104 asociados, cuyas operaciones no fueron debitadas oportunamente el 23 de agosto de 2025, por un valor total de $29.398.716,72. De este monto, se logró gestionar el recaudo completo con 100 asociados, quedando pendiente por recuperar un saldo de $410.708,42, correspondiente a 4 asociados.
En la auditoría realizada el 27 de agosto de 2025 por Enpacto, se reportó que los movimientos autorizados por el switch de Enpacto del 23 de agosto no fueron descargados en WOG, debido a que no se registraron consumos del servicio de transacciones en línea entre las 8:30 a. m. del 23 de agosto y las 6:30 a. m. del 24 de agosto. Ante esta situación, se recomendó validar con el proveedor de WOG el consumo de dichas operaciones y la correcta afectación de los movimientos generados en el archivo de compensación de autorizaciones (AUT) procesado por Visionamos.
Finalmente, el 28 de agosto se presentó una solicitud formal de aclaración al proveedor WOG mediante la incidencia #74258, la cual fue respondida el 2 de septiembre indicando que en la revisión de los registros del sistema se detectó una interrupción en la conexión entre la plataforma de integración Mula y la cola de mensajería MQ, lo que impidió el flujo normal de información entre los sistemas generando estas inconsistencias en el procesamiento de las transacciones.
Causas
Fallas en sistemas. En la conexión de consumo de servicios en línea entre Visionamos y el Core WOG.
Impacto
*Operativo: Generación de reprocesos internos y necesidad de adelantar gestiones adicionales de cobro para normalizar los saldos afectados.
*Financiero: Riesgo de pérdida definitiva de valores que no logren ser debitados o recuperados efectivamente.    
*Reputacional: puede presentarse desconfianza de los asociados en los procesos transaccionales de la cooperativa.</v>
      </c>
      <c r="U272" s="61">
        <f>VLOOKUP(Tabla15[[#This Row],[N° 
Evento]],'Eventos de riesgos'!B:I,8,0)</f>
        <v>29398716</v>
      </c>
      <c r="V272" s="61">
        <f>VLOOKUP(Tabla15[[#This Row],[N° 
Evento]],'Eventos de riesgos'!B:J,9,0)</f>
        <v>28988008</v>
      </c>
      <c r="W272" s="61">
        <f>VLOOKUP(Tabla15[[#This Row],[N° 
Evento]],'Eventos de riesgos'!B:K,10,0)</f>
        <v>0</v>
      </c>
      <c r="X272" s="59" t="str">
        <f>VLOOKUP(Tabla15[[#This Row],[N° 
Evento]],'Eventos de riesgos'!B:L,11,0)</f>
        <v>6 - Fallas Tecnologicas</v>
      </c>
      <c r="Y272" s="59" t="str">
        <f>VLOOKUP(Tabla15[[#This Row],[N° 
Evento]],'Eventos de riesgos'!B:M,12,0)</f>
        <v>61 - Sistemas</v>
      </c>
      <c r="Z272" s="59" t="str">
        <f>VLOOKUP(Tabla15[[#This Row],[N° 
Evento]],'Eventos de riesgos'!B:N,13,0)</f>
        <v>611 - Pérdida por Problemas en Software</v>
      </c>
      <c r="AA272" s="44" t="str">
        <f>+VLOOKUP(Tabla15[[#This Row],[N° 
Evento]],'Eventos de riesgos'!B:AE,23,0)</f>
        <v>Fallas de conexión transaccional</v>
      </c>
      <c r="AB272" s="54" t="str">
        <f>VLOOKUP(Tabla15[[#This Row],[N° 
Evento]],'Eventos de riesgos'!B:O,14,0)</f>
        <v>Ninguna</v>
      </c>
      <c r="AC272" s="60">
        <f>VLOOKUP(Tabla15[[#This Row],[N° 
Evento]],'Eventos de riesgos'!B:P,15,0)</f>
        <v>45900.71875</v>
      </c>
      <c r="AD272" s="54" t="str">
        <f>VLOOKUP(Tabla15[[#This Row],[N° 
Evento]],'Eventos de riesgos'!B:Q,16,0)</f>
        <v>Ahorros voluntarios</v>
      </c>
      <c r="AE272" s="54" t="str">
        <f>VLOOKUP(Tabla15[[#This Row],[N° 
Evento]],'Eventos de riesgos'!B:R,17,0)</f>
        <v>Ninguno</v>
      </c>
      <c r="AF272" s="56" t="str">
        <f>VLOOKUP(Tabla15[[#This Row],[N° 
Evento]],'Eventos de riesgos'!B:V,21,0)</f>
        <v>Aprobado</v>
      </c>
      <c r="AG272" s="59" t="str">
        <f>VLOOKUP(Tabla15[[#This Row],[N° 
Evento]],'Eventos de riesgos'!B:W,22,0)</f>
        <v>11/09/2025 17:16:49: Creado</v>
      </c>
    </row>
    <row r="273" spans="3:33" ht="59" customHeight="1" x14ac:dyDescent="0.55000000000000004">
      <c r="C273" s="54" t="str">
        <f>+Tabla15[[#This Row],[N° 
Evento]]&amp;"-"&amp;Tabla15[[#This Row],[N° Tarea]]</f>
        <v>80-2</v>
      </c>
      <c r="D273" s="54">
        <v>80</v>
      </c>
      <c r="E273" s="54">
        <v>2</v>
      </c>
      <c r="F273" s="55" t="s">
        <v>797</v>
      </c>
      <c r="G273" s="44" t="s">
        <v>1019</v>
      </c>
      <c r="H273" s="59" t="s">
        <v>215</v>
      </c>
      <c r="I273" s="59" t="s">
        <v>91</v>
      </c>
      <c r="J273" s="57">
        <v>45895</v>
      </c>
      <c r="K273" s="57">
        <v>45895</v>
      </c>
      <c r="L273" s="47" t="str">
        <f>IF(Tabla15[[#This Row],[Fecha de Finalización]]&gt;0,"Cerrada","En Proceso")</f>
        <v>Cerrada</v>
      </c>
      <c r="M273" s="58">
        <f t="shared" ref="M273:M279" si="11">+K273-J273</f>
        <v>0</v>
      </c>
      <c r="N273" s="59"/>
      <c r="O273" s="54">
        <f>VLOOKUP(Tabla15[[#This Row],[N° 
Evento]],'Eventos de riesgos'!B:C,2,0)</f>
        <v>2025</v>
      </c>
      <c r="P273" s="54" t="str">
        <f>VLOOKUP(Tabla15[[#This Row],[N° 
Evento]],'Eventos de riesgos'!B:D,3,0)</f>
        <v>Ago</v>
      </c>
      <c r="Q273" s="60">
        <f>VLOOKUP(Tabla15[[#This Row],[N° 
Evento]],'Eventos de riesgos'!B:E,4,0)</f>
        <v>45892.682638888888</v>
      </c>
      <c r="R273" s="60">
        <f>VLOOKUP(Tabla15[[#This Row],[N° 
Evento]],'Eventos de riesgos'!B:F,5,0)</f>
        <v>45928.682638888888</v>
      </c>
      <c r="S273" s="60">
        <f>VLOOKUP(Tabla15[[#This Row],[N° 
Evento]],'Eventos de riesgos'!B:G,6,0)</f>
        <v>45926.682638888888</v>
      </c>
      <c r="T273" s="63" t="str">
        <f>VLOOKUP(Tabla15[[#This Row],[N° 
Evento]],'Eventos de riesgos'!B:H,7,0)</f>
        <v>Caso
El 26 de agosto de 2025, durante el proceso de conciliación de operaciones con Visionamos correspondiente al fin de semana, se identificaron inconsistencias en algunas transacciones. Estas operaciones aparecían como exitosamente compensadas, pero no se reflejaron en los movimientos de ahorro a la vista registrados en el Core WOG.  
El impacto afectó a 104 asociados, cuyas operaciones no fueron debitadas oportunamente el 23 de agosto de 2025, por un valor total de $29.398.716,72. De este monto, se logró gestionar el recaudo completo con 100 asociados, quedando pendiente por recuperar un saldo de $410.708,42, correspondiente a 4 asociados.
En la auditoría realizada el 27 de agosto de 2025 por Enpacto, se reportó que los movimientos autorizados por el switch de Enpacto del 23 de agosto no fueron descargados en WOG, debido a que no se registraron consumos del servicio de transacciones en línea entre las 8:30 a. m. del 23 de agosto y las 6:30 a. m. del 24 de agosto. Ante esta situación, se recomendó validar con el proveedor de WOG el consumo de dichas operaciones y la correcta afectación de los movimientos generados en el archivo de compensación de autorizaciones (AUT) procesado por Visionamos.
Finalmente, el 28 de agosto se presentó una solicitud formal de aclaración al proveedor WOG mediante la incidencia #74258, la cual fue respondida el 2 de septiembre indicando que en la revisión de los registros del sistema se detectó una interrupción en la conexión entre la plataforma de integración Mula y la cola de mensajería MQ, lo que impidió el flujo normal de información entre los sistemas generando estas inconsistencias en el procesamiento de las transacciones.
Causas
Fallas en sistemas. En la conexión de consumo de servicios en línea entre Visionamos y el Core WOG.
Impacto
*Operativo: Generación de reprocesos internos y necesidad de adelantar gestiones adicionales de cobro para normalizar los saldos afectados.
*Financiero: Riesgo de pérdida definitiva de valores que no logren ser debitados o recuperados efectivamente.    
*Reputacional: puede presentarse desconfianza de los asociados en los procesos transaccionales de la cooperativa.</v>
      </c>
      <c r="U273" s="61">
        <f>VLOOKUP(Tabla15[[#This Row],[N° 
Evento]],'Eventos de riesgos'!B:I,8,0)</f>
        <v>29398716</v>
      </c>
      <c r="V273" s="61">
        <f>VLOOKUP(Tabla15[[#This Row],[N° 
Evento]],'Eventos de riesgos'!B:J,9,0)</f>
        <v>28988008</v>
      </c>
      <c r="W273" s="61">
        <f>VLOOKUP(Tabla15[[#This Row],[N° 
Evento]],'Eventos de riesgos'!B:K,10,0)</f>
        <v>0</v>
      </c>
      <c r="X273" s="59" t="str">
        <f>VLOOKUP(Tabla15[[#This Row],[N° 
Evento]],'Eventos de riesgos'!B:L,11,0)</f>
        <v>6 - Fallas Tecnologicas</v>
      </c>
      <c r="Y273" s="59" t="str">
        <f>VLOOKUP(Tabla15[[#This Row],[N° 
Evento]],'Eventos de riesgos'!B:M,12,0)</f>
        <v>61 - Sistemas</v>
      </c>
      <c r="Z273" s="59" t="str">
        <f>VLOOKUP(Tabla15[[#This Row],[N° 
Evento]],'Eventos de riesgos'!B:N,13,0)</f>
        <v>611 - Pérdida por Problemas en Software</v>
      </c>
      <c r="AA273" s="44" t="str">
        <f>+VLOOKUP(Tabla15[[#This Row],[N° 
Evento]],'Eventos de riesgos'!B:AE,23,0)</f>
        <v>Fallas de conexión transaccional</v>
      </c>
      <c r="AB273" s="54" t="str">
        <f>VLOOKUP(Tabla15[[#This Row],[N° 
Evento]],'Eventos de riesgos'!B:O,14,0)</f>
        <v>Ninguna</v>
      </c>
      <c r="AC273" s="60">
        <f>VLOOKUP(Tabla15[[#This Row],[N° 
Evento]],'Eventos de riesgos'!B:P,15,0)</f>
        <v>45900.71875</v>
      </c>
      <c r="AD273" s="54" t="str">
        <f>VLOOKUP(Tabla15[[#This Row],[N° 
Evento]],'Eventos de riesgos'!B:Q,16,0)</f>
        <v>Ahorros voluntarios</v>
      </c>
      <c r="AE273" s="54" t="str">
        <f>VLOOKUP(Tabla15[[#This Row],[N° 
Evento]],'Eventos de riesgos'!B:R,17,0)</f>
        <v>Ninguno</v>
      </c>
      <c r="AF273" s="56" t="str">
        <f>VLOOKUP(Tabla15[[#This Row],[N° 
Evento]],'Eventos de riesgos'!B:V,21,0)</f>
        <v>Aprobado</v>
      </c>
      <c r="AG273" s="59" t="str">
        <f>VLOOKUP(Tabla15[[#This Row],[N° 
Evento]],'Eventos de riesgos'!B:W,22,0)</f>
        <v>11/09/2025 17:16:49: Creado</v>
      </c>
    </row>
    <row r="274" spans="3:33" ht="59" customHeight="1" x14ac:dyDescent="0.55000000000000004">
      <c r="C274" s="54" t="str">
        <f>+Tabla15[[#This Row],[N° 
Evento]]&amp;"-"&amp;Tabla15[[#This Row],[N° Tarea]]</f>
        <v>80-3</v>
      </c>
      <c r="D274" s="54">
        <v>80</v>
      </c>
      <c r="E274" s="54">
        <v>3</v>
      </c>
      <c r="F274" s="55" t="s">
        <v>798</v>
      </c>
      <c r="G274" s="44" t="s">
        <v>1019</v>
      </c>
      <c r="H274" s="59" t="s">
        <v>215</v>
      </c>
      <c r="I274" s="59" t="s">
        <v>91</v>
      </c>
      <c r="J274" s="57">
        <v>45895</v>
      </c>
      <c r="K274" s="57">
        <v>45896</v>
      </c>
      <c r="L274" s="47" t="str">
        <f>IF(Tabla15[[#This Row],[Fecha de Finalización]]&gt;0,"Cerrada","En Proceso")</f>
        <v>Cerrada</v>
      </c>
      <c r="M274" s="58">
        <f t="shared" si="11"/>
        <v>1</v>
      </c>
      <c r="N274" s="59"/>
      <c r="O274" s="54">
        <f>VLOOKUP(Tabla15[[#This Row],[N° 
Evento]],'Eventos de riesgos'!B:C,2,0)</f>
        <v>2025</v>
      </c>
      <c r="P274" s="54" t="str">
        <f>VLOOKUP(Tabla15[[#This Row],[N° 
Evento]],'Eventos de riesgos'!B:D,3,0)</f>
        <v>Ago</v>
      </c>
      <c r="Q274" s="60">
        <f>VLOOKUP(Tabla15[[#This Row],[N° 
Evento]],'Eventos de riesgos'!B:E,4,0)</f>
        <v>45892.682638888888</v>
      </c>
      <c r="R274" s="60">
        <f>VLOOKUP(Tabla15[[#This Row],[N° 
Evento]],'Eventos de riesgos'!B:F,5,0)</f>
        <v>45928.682638888888</v>
      </c>
      <c r="S274" s="60">
        <f>VLOOKUP(Tabla15[[#This Row],[N° 
Evento]],'Eventos de riesgos'!B:G,6,0)</f>
        <v>45926.682638888888</v>
      </c>
      <c r="T274" s="63" t="str">
        <f>VLOOKUP(Tabla15[[#This Row],[N° 
Evento]],'Eventos de riesgos'!B:H,7,0)</f>
        <v>Caso
El 26 de agosto de 2025, durante el proceso de conciliación de operaciones con Visionamos correspondiente al fin de semana, se identificaron inconsistencias en algunas transacciones. Estas operaciones aparecían como exitosamente compensadas, pero no se reflejaron en los movimientos de ahorro a la vista registrados en el Core WOG.  
El impacto afectó a 104 asociados, cuyas operaciones no fueron debitadas oportunamente el 23 de agosto de 2025, por un valor total de $29.398.716,72. De este monto, se logró gestionar el recaudo completo con 100 asociados, quedando pendiente por recuperar un saldo de $410.708,42, correspondiente a 4 asociados.
En la auditoría realizada el 27 de agosto de 2025 por Enpacto, se reportó que los movimientos autorizados por el switch de Enpacto del 23 de agosto no fueron descargados en WOG, debido a que no se registraron consumos del servicio de transacciones en línea entre las 8:30 a. m. del 23 de agosto y las 6:30 a. m. del 24 de agosto. Ante esta situación, se recomendó validar con el proveedor de WOG el consumo de dichas operaciones y la correcta afectación de los movimientos generados en el archivo de compensación de autorizaciones (AUT) procesado por Visionamos.
Finalmente, el 28 de agosto se presentó una solicitud formal de aclaración al proveedor WOG mediante la incidencia #74258, la cual fue respondida el 2 de septiembre indicando que en la revisión de los registros del sistema se detectó una interrupción en la conexión entre la plataforma de integración Mula y la cola de mensajería MQ, lo que impidió el flujo normal de información entre los sistemas generando estas inconsistencias en el procesamiento de las transacciones.
Causas
Fallas en sistemas. En la conexión de consumo de servicios en línea entre Visionamos y el Core WOG.
Impacto
*Operativo: Generación de reprocesos internos y necesidad de adelantar gestiones adicionales de cobro para normalizar los saldos afectados.
*Financiero: Riesgo de pérdida definitiva de valores que no logren ser debitados o recuperados efectivamente.    
*Reputacional: puede presentarse desconfianza de los asociados en los procesos transaccionales de la cooperativa.</v>
      </c>
      <c r="U274" s="61">
        <f>VLOOKUP(Tabla15[[#This Row],[N° 
Evento]],'Eventos de riesgos'!B:I,8,0)</f>
        <v>29398716</v>
      </c>
      <c r="V274" s="61">
        <f>VLOOKUP(Tabla15[[#This Row],[N° 
Evento]],'Eventos de riesgos'!B:J,9,0)</f>
        <v>28988008</v>
      </c>
      <c r="W274" s="61">
        <f>VLOOKUP(Tabla15[[#This Row],[N° 
Evento]],'Eventos de riesgos'!B:K,10,0)</f>
        <v>0</v>
      </c>
      <c r="X274" s="59" t="str">
        <f>VLOOKUP(Tabla15[[#This Row],[N° 
Evento]],'Eventos de riesgos'!B:L,11,0)</f>
        <v>6 - Fallas Tecnologicas</v>
      </c>
      <c r="Y274" s="59" t="str">
        <f>VLOOKUP(Tabla15[[#This Row],[N° 
Evento]],'Eventos de riesgos'!B:M,12,0)</f>
        <v>61 - Sistemas</v>
      </c>
      <c r="Z274" s="59" t="str">
        <f>VLOOKUP(Tabla15[[#This Row],[N° 
Evento]],'Eventos de riesgos'!B:N,13,0)</f>
        <v>611 - Pérdida por Problemas en Software</v>
      </c>
      <c r="AA274" s="44" t="str">
        <f>+VLOOKUP(Tabla15[[#This Row],[N° 
Evento]],'Eventos de riesgos'!B:AE,23,0)</f>
        <v>Fallas de conexión transaccional</v>
      </c>
      <c r="AB274" s="54" t="str">
        <f>VLOOKUP(Tabla15[[#This Row],[N° 
Evento]],'Eventos de riesgos'!B:O,14,0)</f>
        <v>Ninguna</v>
      </c>
      <c r="AC274" s="60">
        <f>VLOOKUP(Tabla15[[#This Row],[N° 
Evento]],'Eventos de riesgos'!B:P,15,0)</f>
        <v>45900.71875</v>
      </c>
      <c r="AD274" s="54" t="str">
        <f>VLOOKUP(Tabla15[[#This Row],[N° 
Evento]],'Eventos de riesgos'!B:Q,16,0)</f>
        <v>Ahorros voluntarios</v>
      </c>
      <c r="AE274" s="54" t="str">
        <f>VLOOKUP(Tabla15[[#This Row],[N° 
Evento]],'Eventos de riesgos'!B:R,17,0)</f>
        <v>Ninguno</v>
      </c>
      <c r="AF274" s="56" t="str">
        <f>VLOOKUP(Tabla15[[#This Row],[N° 
Evento]],'Eventos de riesgos'!B:V,21,0)</f>
        <v>Aprobado</v>
      </c>
      <c r="AG274" s="59" t="str">
        <f>VLOOKUP(Tabla15[[#This Row],[N° 
Evento]],'Eventos de riesgos'!B:W,22,0)</f>
        <v>11/09/2025 17:16:49: Creado</v>
      </c>
    </row>
    <row r="275" spans="3:33" ht="59" customHeight="1" x14ac:dyDescent="0.55000000000000004">
      <c r="C275" s="54" t="str">
        <f>+Tabla15[[#This Row],[N° 
Evento]]&amp;"-"&amp;Tabla15[[#This Row],[N° Tarea]]</f>
        <v>80-4</v>
      </c>
      <c r="D275" s="54">
        <v>80</v>
      </c>
      <c r="E275" s="54">
        <v>4</v>
      </c>
      <c r="F275" s="55" t="s">
        <v>799</v>
      </c>
      <c r="G275" s="44" t="s">
        <v>1019</v>
      </c>
      <c r="H275" s="59" t="s">
        <v>215</v>
      </c>
      <c r="I275" s="59" t="s">
        <v>91</v>
      </c>
      <c r="J275" s="57">
        <v>45895</v>
      </c>
      <c r="K275" s="57">
        <v>45895</v>
      </c>
      <c r="L275" s="47" t="str">
        <f>IF(Tabla15[[#This Row],[Fecha de Finalización]]&gt;0,"Cerrada","En Proceso")</f>
        <v>Cerrada</v>
      </c>
      <c r="M275" s="58">
        <f t="shared" si="11"/>
        <v>0</v>
      </c>
      <c r="N275" s="59"/>
      <c r="O275" s="54">
        <f>VLOOKUP(Tabla15[[#This Row],[N° 
Evento]],'Eventos de riesgos'!B:C,2,0)</f>
        <v>2025</v>
      </c>
      <c r="P275" s="54" t="str">
        <f>VLOOKUP(Tabla15[[#This Row],[N° 
Evento]],'Eventos de riesgos'!B:D,3,0)</f>
        <v>Ago</v>
      </c>
      <c r="Q275" s="60">
        <f>VLOOKUP(Tabla15[[#This Row],[N° 
Evento]],'Eventos de riesgos'!B:E,4,0)</f>
        <v>45892.682638888888</v>
      </c>
      <c r="R275" s="60">
        <f>VLOOKUP(Tabla15[[#This Row],[N° 
Evento]],'Eventos de riesgos'!B:F,5,0)</f>
        <v>45928.682638888888</v>
      </c>
      <c r="S275" s="60">
        <f>VLOOKUP(Tabla15[[#This Row],[N° 
Evento]],'Eventos de riesgos'!B:G,6,0)</f>
        <v>45926.682638888888</v>
      </c>
      <c r="T275" s="63" t="str">
        <f>VLOOKUP(Tabla15[[#This Row],[N° 
Evento]],'Eventos de riesgos'!B:H,7,0)</f>
        <v>Caso
El 26 de agosto de 2025, durante el proceso de conciliación de operaciones con Visionamos correspondiente al fin de semana, se identificaron inconsistencias en algunas transacciones. Estas operaciones aparecían como exitosamente compensadas, pero no se reflejaron en los movimientos de ahorro a la vista registrados en el Core WOG.  
El impacto afectó a 104 asociados, cuyas operaciones no fueron debitadas oportunamente el 23 de agosto de 2025, por un valor total de $29.398.716,72. De este monto, se logró gestionar el recaudo completo con 100 asociados, quedando pendiente por recuperar un saldo de $410.708,42, correspondiente a 4 asociados.
En la auditoría realizada el 27 de agosto de 2025 por Enpacto, se reportó que los movimientos autorizados por el switch de Enpacto del 23 de agosto no fueron descargados en WOG, debido a que no se registraron consumos del servicio de transacciones en línea entre las 8:30 a. m. del 23 de agosto y las 6:30 a. m. del 24 de agosto. Ante esta situación, se recomendó validar con el proveedor de WOG el consumo de dichas operaciones y la correcta afectación de los movimientos generados en el archivo de compensación de autorizaciones (AUT) procesado por Visionamos.
Finalmente, el 28 de agosto se presentó una solicitud formal de aclaración al proveedor WOG mediante la incidencia #74258, la cual fue respondida el 2 de septiembre indicando que en la revisión de los registros del sistema se detectó una interrupción en la conexión entre la plataforma de integración Mula y la cola de mensajería MQ, lo que impidió el flujo normal de información entre los sistemas generando estas inconsistencias en el procesamiento de las transacciones.
Causas
Fallas en sistemas. En la conexión de consumo de servicios en línea entre Visionamos y el Core WOG.
Impacto
*Operativo: Generación de reprocesos internos y necesidad de adelantar gestiones adicionales de cobro para normalizar los saldos afectados.
*Financiero: Riesgo de pérdida definitiva de valores que no logren ser debitados o recuperados efectivamente.    
*Reputacional: puede presentarse desconfianza de los asociados en los procesos transaccionales de la cooperativa.</v>
      </c>
      <c r="U275" s="61">
        <f>VLOOKUP(Tabla15[[#This Row],[N° 
Evento]],'Eventos de riesgos'!B:I,8,0)</f>
        <v>29398716</v>
      </c>
      <c r="V275" s="61">
        <f>VLOOKUP(Tabla15[[#This Row],[N° 
Evento]],'Eventos de riesgos'!B:J,9,0)</f>
        <v>28988008</v>
      </c>
      <c r="W275" s="61">
        <f>VLOOKUP(Tabla15[[#This Row],[N° 
Evento]],'Eventos de riesgos'!B:K,10,0)</f>
        <v>0</v>
      </c>
      <c r="X275" s="59" t="str">
        <f>VLOOKUP(Tabla15[[#This Row],[N° 
Evento]],'Eventos de riesgos'!B:L,11,0)</f>
        <v>6 - Fallas Tecnologicas</v>
      </c>
      <c r="Y275" s="59" t="str">
        <f>VLOOKUP(Tabla15[[#This Row],[N° 
Evento]],'Eventos de riesgos'!B:M,12,0)</f>
        <v>61 - Sistemas</v>
      </c>
      <c r="Z275" s="59" t="str">
        <f>VLOOKUP(Tabla15[[#This Row],[N° 
Evento]],'Eventos de riesgos'!B:N,13,0)</f>
        <v>611 - Pérdida por Problemas en Software</v>
      </c>
      <c r="AA275" s="44" t="str">
        <f>+VLOOKUP(Tabla15[[#This Row],[N° 
Evento]],'Eventos de riesgos'!B:AE,23,0)</f>
        <v>Fallas de conexión transaccional</v>
      </c>
      <c r="AB275" s="54" t="str">
        <f>VLOOKUP(Tabla15[[#This Row],[N° 
Evento]],'Eventos de riesgos'!B:O,14,0)</f>
        <v>Ninguna</v>
      </c>
      <c r="AC275" s="60">
        <f>VLOOKUP(Tabla15[[#This Row],[N° 
Evento]],'Eventos de riesgos'!B:P,15,0)</f>
        <v>45900.71875</v>
      </c>
      <c r="AD275" s="54" t="str">
        <f>VLOOKUP(Tabla15[[#This Row],[N° 
Evento]],'Eventos de riesgos'!B:Q,16,0)</f>
        <v>Ahorros voluntarios</v>
      </c>
      <c r="AE275" s="54" t="str">
        <f>VLOOKUP(Tabla15[[#This Row],[N° 
Evento]],'Eventos de riesgos'!B:R,17,0)</f>
        <v>Ninguno</v>
      </c>
      <c r="AF275" s="56" t="str">
        <f>VLOOKUP(Tabla15[[#This Row],[N° 
Evento]],'Eventos de riesgos'!B:V,21,0)</f>
        <v>Aprobado</v>
      </c>
      <c r="AG275" s="59" t="str">
        <f>VLOOKUP(Tabla15[[#This Row],[N° 
Evento]],'Eventos de riesgos'!B:W,22,0)</f>
        <v>11/09/2025 17:16:49: Creado</v>
      </c>
    </row>
    <row r="276" spans="3:33" ht="55.5" customHeight="1" x14ac:dyDescent="0.55000000000000004">
      <c r="C276" s="54" t="str">
        <f>+Tabla15[[#This Row],[N° 
Evento]]&amp;"-"&amp;Tabla15[[#This Row],[N° Tarea]]</f>
        <v>80-5</v>
      </c>
      <c r="D276" s="54">
        <v>80</v>
      </c>
      <c r="E276" s="54">
        <v>5</v>
      </c>
      <c r="F276" s="55" t="s">
        <v>800</v>
      </c>
      <c r="G276" s="44" t="s">
        <v>1019</v>
      </c>
      <c r="H276" s="59" t="s">
        <v>804</v>
      </c>
      <c r="I276" s="59"/>
      <c r="J276" s="57">
        <v>45895</v>
      </c>
      <c r="K276" s="57">
        <v>45896</v>
      </c>
      <c r="L276" s="47" t="str">
        <f>IF(Tabla15[[#This Row],[Fecha de Finalización]]&gt;0,"Cerrada","En Proceso")</f>
        <v>Cerrada</v>
      </c>
      <c r="M276" s="58">
        <f t="shared" si="11"/>
        <v>1</v>
      </c>
      <c r="N276" s="59"/>
      <c r="O276" s="54">
        <f>VLOOKUP(Tabla15[[#This Row],[N° 
Evento]],'Eventos de riesgos'!B:C,2,0)</f>
        <v>2025</v>
      </c>
      <c r="P276" s="54" t="str">
        <f>VLOOKUP(Tabla15[[#This Row],[N° 
Evento]],'Eventos de riesgos'!B:D,3,0)</f>
        <v>Ago</v>
      </c>
      <c r="Q276" s="60">
        <f>VLOOKUP(Tabla15[[#This Row],[N° 
Evento]],'Eventos de riesgos'!B:E,4,0)</f>
        <v>45892.682638888888</v>
      </c>
      <c r="R276" s="60">
        <f>VLOOKUP(Tabla15[[#This Row],[N° 
Evento]],'Eventos de riesgos'!B:F,5,0)</f>
        <v>45928.682638888888</v>
      </c>
      <c r="S276" s="60">
        <f>VLOOKUP(Tabla15[[#This Row],[N° 
Evento]],'Eventos de riesgos'!B:G,6,0)</f>
        <v>45926.682638888888</v>
      </c>
      <c r="T276" s="63" t="str">
        <f>VLOOKUP(Tabla15[[#This Row],[N° 
Evento]],'Eventos de riesgos'!B:H,7,0)</f>
        <v>Caso
El 26 de agosto de 2025, durante el proceso de conciliación de operaciones con Visionamos correspondiente al fin de semana, se identificaron inconsistencias en algunas transacciones. Estas operaciones aparecían como exitosamente compensadas, pero no se reflejaron en los movimientos de ahorro a la vista registrados en el Core WOG.  
El impacto afectó a 104 asociados, cuyas operaciones no fueron debitadas oportunamente el 23 de agosto de 2025, por un valor total de $29.398.716,72. De este monto, se logró gestionar el recaudo completo con 100 asociados, quedando pendiente por recuperar un saldo de $410.708,42, correspondiente a 4 asociados.
En la auditoría realizada el 27 de agosto de 2025 por Enpacto, se reportó que los movimientos autorizados por el switch de Enpacto del 23 de agosto no fueron descargados en WOG, debido a que no se registraron consumos del servicio de transacciones en línea entre las 8:30 a. m. del 23 de agosto y las 6:30 a. m. del 24 de agosto. Ante esta situación, se recomendó validar con el proveedor de WOG el consumo de dichas operaciones y la correcta afectación de los movimientos generados en el archivo de compensación de autorizaciones (AUT) procesado por Visionamos.
Finalmente, el 28 de agosto se presentó una solicitud formal de aclaración al proveedor WOG mediante la incidencia #74258, la cual fue respondida el 2 de septiembre indicando que en la revisión de los registros del sistema se detectó una interrupción en la conexión entre la plataforma de integración Mula y la cola de mensajería MQ, lo que impidió el flujo normal de información entre los sistemas generando estas inconsistencias en el procesamiento de las transacciones.
Causas
Fallas en sistemas. En la conexión de consumo de servicios en línea entre Visionamos y el Core WOG.
Impacto
*Operativo: Generación de reprocesos internos y necesidad de adelantar gestiones adicionales de cobro para normalizar los saldos afectados.
*Financiero: Riesgo de pérdida definitiva de valores que no logren ser debitados o recuperados efectivamente.    
*Reputacional: puede presentarse desconfianza de los asociados en los procesos transaccionales de la cooperativa.</v>
      </c>
      <c r="U276" s="61">
        <f>VLOOKUP(Tabla15[[#This Row],[N° 
Evento]],'Eventos de riesgos'!B:I,8,0)</f>
        <v>29398716</v>
      </c>
      <c r="V276" s="61">
        <f>VLOOKUP(Tabla15[[#This Row],[N° 
Evento]],'Eventos de riesgos'!B:J,9,0)</f>
        <v>28988008</v>
      </c>
      <c r="W276" s="61">
        <f>VLOOKUP(Tabla15[[#This Row],[N° 
Evento]],'Eventos de riesgos'!B:K,10,0)</f>
        <v>0</v>
      </c>
      <c r="X276" s="59" t="str">
        <f>VLOOKUP(Tabla15[[#This Row],[N° 
Evento]],'Eventos de riesgos'!B:L,11,0)</f>
        <v>6 - Fallas Tecnologicas</v>
      </c>
      <c r="Y276" s="59" t="str">
        <f>VLOOKUP(Tabla15[[#This Row],[N° 
Evento]],'Eventos de riesgos'!B:M,12,0)</f>
        <v>61 - Sistemas</v>
      </c>
      <c r="Z276" s="59" t="str">
        <f>VLOOKUP(Tabla15[[#This Row],[N° 
Evento]],'Eventos de riesgos'!B:N,13,0)</f>
        <v>611 - Pérdida por Problemas en Software</v>
      </c>
      <c r="AA276" s="44" t="str">
        <f>+VLOOKUP(Tabla15[[#This Row],[N° 
Evento]],'Eventos de riesgos'!B:AE,23,0)</f>
        <v>Fallas de conexión transaccional</v>
      </c>
      <c r="AB276" s="54" t="str">
        <f>VLOOKUP(Tabla15[[#This Row],[N° 
Evento]],'Eventos de riesgos'!B:O,14,0)</f>
        <v>Ninguna</v>
      </c>
      <c r="AC276" s="60">
        <f>VLOOKUP(Tabla15[[#This Row],[N° 
Evento]],'Eventos de riesgos'!B:P,15,0)</f>
        <v>45900.71875</v>
      </c>
      <c r="AD276" s="54" t="str">
        <f>VLOOKUP(Tabla15[[#This Row],[N° 
Evento]],'Eventos de riesgos'!B:Q,16,0)</f>
        <v>Ahorros voluntarios</v>
      </c>
      <c r="AE276" s="54" t="str">
        <f>VLOOKUP(Tabla15[[#This Row],[N° 
Evento]],'Eventos de riesgos'!B:R,17,0)</f>
        <v>Ninguno</v>
      </c>
      <c r="AF276" s="56" t="str">
        <f>VLOOKUP(Tabla15[[#This Row],[N° 
Evento]],'Eventos de riesgos'!B:V,21,0)</f>
        <v>Aprobado</v>
      </c>
      <c r="AG276" s="59" t="str">
        <f>VLOOKUP(Tabla15[[#This Row],[N° 
Evento]],'Eventos de riesgos'!B:W,22,0)</f>
        <v>11/09/2025 17:16:49: Creado</v>
      </c>
    </row>
    <row r="277" spans="3:33" ht="30.5" customHeight="1" x14ac:dyDescent="0.55000000000000004">
      <c r="C277" s="54" t="str">
        <f>+Tabla15[[#This Row],[N° 
Evento]]&amp;"-"&amp;Tabla15[[#This Row],[N° Tarea]]</f>
        <v>80-6</v>
      </c>
      <c r="D277" s="54">
        <v>80</v>
      </c>
      <c r="E277" s="54">
        <v>6</v>
      </c>
      <c r="F277" s="55" t="s">
        <v>801</v>
      </c>
      <c r="G277" s="44" t="s">
        <v>1019</v>
      </c>
      <c r="H277" s="59" t="s">
        <v>215</v>
      </c>
      <c r="I277" s="59" t="s">
        <v>91</v>
      </c>
      <c r="J277" s="57">
        <v>45895</v>
      </c>
      <c r="K277" s="57">
        <v>45895</v>
      </c>
      <c r="L277" s="47" t="str">
        <f>IF(Tabla15[[#This Row],[Fecha de Finalización]]&gt;0,"Cerrada","En Proceso")</f>
        <v>Cerrada</v>
      </c>
      <c r="M277" s="58">
        <f t="shared" si="11"/>
        <v>0</v>
      </c>
      <c r="N277" s="59"/>
      <c r="O277" s="54">
        <f>VLOOKUP(Tabla15[[#This Row],[N° 
Evento]],'Eventos de riesgos'!B:C,2,0)</f>
        <v>2025</v>
      </c>
      <c r="P277" s="54" t="str">
        <f>VLOOKUP(Tabla15[[#This Row],[N° 
Evento]],'Eventos de riesgos'!B:D,3,0)</f>
        <v>Ago</v>
      </c>
      <c r="Q277" s="60">
        <f>VLOOKUP(Tabla15[[#This Row],[N° 
Evento]],'Eventos de riesgos'!B:E,4,0)</f>
        <v>45892.682638888888</v>
      </c>
      <c r="R277" s="60">
        <f>VLOOKUP(Tabla15[[#This Row],[N° 
Evento]],'Eventos de riesgos'!B:F,5,0)</f>
        <v>45928.682638888888</v>
      </c>
      <c r="S277" s="60">
        <f>VLOOKUP(Tabla15[[#This Row],[N° 
Evento]],'Eventos de riesgos'!B:G,6,0)</f>
        <v>45926.682638888888</v>
      </c>
      <c r="T277" s="63" t="str">
        <f>VLOOKUP(Tabla15[[#This Row],[N° 
Evento]],'Eventos de riesgos'!B:H,7,0)</f>
        <v>Caso
El 26 de agosto de 2025, durante el proceso de conciliación de operaciones con Visionamos correspondiente al fin de semana, se identificaron inconsistencias en algunas transacciones. Estas operaciones aparecían como exitosamente compensadas, pero no se reflejaron en los movimientos de ahorro a la vista registrados en el Core WOG.  
El impacto afectó a 104 asociados, cuyas operaciones no fueron debitadas oportunamente el 23 de agosto de 2025, por un valor total de $29.398.716,72. De este monto, se logró gestionar el recaudo completo con 100 asociados, quedando pendiente por recuperar un saldo de $410.708,42, correspondiente a 4 asociados.
En la auditoría realizada el 27 de agosto de 2025 por Enpacto, se reportó que los movimientos autorizados por el switch de Enpacto del 23 de agosto no fueron descargados en WOG, debido a que no se registraron consumos del servicio de transacciones en línea entre las 8:30 a. m. del 23 de agosto y las 6:30 a. m. del 24 de agosto. Ante esta situación, se recomendó validar con el proveedor de WOG el consumo de dichas operaciones y la correcta afectación de los movimientos generados en el archivo de compensación de autorizaciones (AUT) procesado por Visionamos.
Finalmente, el 28 de agosto se presentó una solicitud formal de aclaración al proveedor WOG mediante la incidencia #74258, la cual fue respondida el 2 de septiembre indicando que en la revisión de los registros del sistema se detectó una interrupción en la conexión entre la plataforma de integración Mula y la cola de mensajería MQ, lo que impidió el flujo normal de información entre los sistemas generando estas inconsistencias en el procesamiento de las transacciones.
Causas
Fallas en sistemas. En la conexión de consumo de servicios en línea entre Visionamos y el Core WOG.
Impacto
*Operativo: Generación de reprocesos internos y necesidad de adelantar gestiones adicionales de cobro para normalizar los saldos afectados.
*Financiero: Riesgo de pérdida definitiva de valores que no logren ser debitados o recuperados efectivamente.    
*Reputacional: puede presentarse desconfianza de los asociados en los procesos transaccionales de la cooperativa.</v>
      </c>
      <c r="U277" s="61">
        <f>VLOOKUP(Tabla15[[#This Row],[N° 
Evento]],'Eventos de riesgos'!B:I,8,0)</f>
        <v>29398716</v>
      </c>
      <c r="V277" s="61">
        <f>VLOOKUP(Tabla15[[#This Row],[N° 
Evento]],'Eventos de riesgos'!B:J,9,0)</f>
        <v>28988008</v>
      </c>
      <c r="W277" s="61">
        <f>VLOOKUP(Tabla15[[#This Row],[N° 
Evento]],'Eventos de riesgos'!B:K,10,0)</f>
        <v>0</v>
      </c>
      <c r="X277" s="59" t="str">
        <f>VLOOKUP(Tabla15[[#This Row],[N° 
Evento]],'Eventos de riesgos'!B:L,11,0)</f>
        <v>6 - Fallas Tecnologicas</v>
      </c>
      <c r="Y277" s="59" t="str">
        <f>VLOOKUP(Tabla15[[#This Row],[N° 
Evento]],'Eventos de riesgos'!B:M,12,0)</f>
        <v>61 - Sistemas</v>
      </c>
      <c r="Z277" s="59" t="str">
        <f>VLOOKUP(Tabla15[[#This Row],[N° 
Evento]],'Eventos de riesgos'!B:N,13,0)</f>
        <v>611 - Pérdida por Problemas en Software</v>
      </c>
      <c r="AA277" s="44" t="str">
        <f>+VLOOKUP(Tabla15[[#This Row],[N° 
Evento]],'Eventos de riesgos'!B:AE,23,0)</f>
        <v>Fallas de conexión transaccional</v>
      </c>
      <c r="AB277" s="54" t="str">
        <f>VLOOKUP(Tabla15[[#This Row],[N° 
Evento]],'Eventos de riesgos'!B:O,14,0)</f>
        <v>Ninguna</v>
      </c>
      <c r="AC277" s="60">
        <f>VLOOKUP(Tabla15[[#This Row],[N° 
Evento]],'Eventos de riesgos'!B:P,15,0)</f>
        <v>45900.71875</v>
      </c>
      <c r="AD277" s="54" t="str">
        <f>VLOOKUP(Tabla15[[#This Row],[N° 
Evento]],'Eventos de riesgos'!B:Q,16,0)</f>
        <v>Ahorros voluntarios</v>
      </c>
      <c r="AE277" s="54" t="str">
        <f>VLOOKUP(Tabla15[[#This Row],[N° 
Evento]],'Eventos de riesgos'!B:R,17,0)</f>
        <v>Ninguno</v>
      </c>
      <c r="AF277" s="56" t="str">
        <f>VLOOKUP(Tabla15[[#This Row],[N° 
Evento]],'Eventos de riesgos'!B:V,21,0)</f>
        <v>Aprobado</v>
      </c>
      <c r="AG277" s="59" t="str">
        <f>VLOOKUP(Tabla15[[#This Row],[N° 
Evento]],'Eventos de riesgos'!B:W,22,0)</f>
        <v>11/09/2025 17:16:49: Creado</v>
      </c>
    </row>
    <row r="278" spans="3:33" ht="44.5" customHeight="1" x14ac:dyDescent="0.55000000000000004">
      <c r="C278" s="54" t="str">
        <f>+Tabla15[[#This Row],[N° 
Evento]]&amp;"-"&amp;Tabla15[[#This Row],[N° Tarea]]</f>
        <v>80-7</v>
      </c>
      <c r="D278" s="54">
        <v>80</v>
      </c>
      <c r="E278" s="54">
        <v>7</v>
      </c>
      <c r="F278" s="55" t="s">
        <v>802</v>
      </c>
      <c r="G278" s="44" t="s">
        <v>1019</v>
      </c>
      <c r="H278" s="59" t="s">
        <v>805</v>
      </c>
      <c r="I278" s="59"/>
      <c r="J278" s="57">
        <v>45895</v>
      </c>
      <c r="K278" s="57">
        <v>45902</v>
      </c>
      <c r="L278" s="47" t="str">
        <f>IF(Tabla15[[#This Row],[Fecha de Finalización]]&gt;0,"Cerrada","En Proceso")</f>
        <v>Cerrada</v>
      </c>
      <c r="M278" s="58">
        <f t="shared" si="11"/>
        <v>7</v>
      </c>
      <c r="N278" s="59"/>
      <c r="O278" s="54">
        <f>VLOOKUP(Tabla15[[#This Row],[N° 
Evento]],'Eventos de riesgos'!B:C,2,0)</f>
        <v>2025</v>
      </c>
      <c r="P278" s="54" t="str">
        <f>VLOOKUP(Tabla15[[#This Row],[N° 
Evento]],'Eventos de riesgos'!B:D,3,0)</f>
        <v>Ago</v>
      </c>
      <c r="Q278" s="60">
        <f>VLOOKUP(Tabla15[[#This Row],[N° 
Evento]],'Eventos de riesgos'!B:E,4,0)</f>
        <v>45892.682638888888</v>
      </c>
      <c r="R278" s="60">
        <f>VLOOKUP(Tabla15[[#This Row],[N° 
Evento]],'Eventos de riesgos'!B:F,5,0)</f>
        <v>45928.682638888888</v>
      </c>
      <c r="S278" s="60">
        <f>VLOOKUP(Tabla15[[#This Row],[N° 
Evento]],'Eventos de riesgos'!B:G,6,0)</f>
        <v>45926.682638888888</v>
      </c>
      <c r="T278" s="63" t="str">
        <f>VLOOKUP(Tabla15[[#This Row],[N° 
Evento]],'Eventos de riesgos'!B:H,7,0)</f>
        <v>Caso
El 26 de agosto de 2025, durante el proceso de conciliación de operaciones con Visionamos correspondiente al fin de semana, se identificaron inconsistencias en algunas transacciones. Estas operaciones aparecían como exitosamente compensadas, pero no se reflejaron en los movimientos de ahorro a la vista registrados en el Core WOG.  
El impacto afectó a 104 asociados, cuyas operaciones no fueron debitadas oportunamente el 23 de agosto de 2025, por un valor total de $29.398.716,72. De este monto, se logró gestionar el recaudo completo con 100 asociados, quedando pendiente por recuperar un saldo de $410.708,42, correspondiente a 4 asociados.
En la auditoría realizada el 27 de agosto de 2025 por Enpacto, se reportó que los movimientos autorizados por el switch de Enpacto del 23 de agosto no fueron descargados en WOG, debido a que no se registraron consumos del servicio de transacciones en línea entre las 8:30 a. m. del 23 de agosto y las 6:30 a. m. del 24 de agosto. Ante esta situación, se recomendó validar con el proveedor de WOG el consumo de dichas operaciones y la correcta afectación de los movimientos generados en el archivo de compensación de autorizaciones (AUT) procesado por Visionamos.
Finalmente, el 28 de agosto se presentó una solicitud formal de aclaración al proveedor WOG mediante la incidencia #74258, la cual fue respondida el 2 de septiembre indicando que en la revisión de los registros del sistema se detectó una interrupción en la conexión entre la plataforma de integración Mula y la cola de mensajería MQ, lo que impidió el flujo normal de información entre los sistemas generando estas inconsistencias en el procesamiento de las transacciones.
Causas
Fallas en sistemas. En la conexión de consumo de servicios en línea entre Visionamos y el Core WOG.
Impacto
*Operativo: Generación de reprocesos internos y necesidad de adelantar gestiones adicionales de cobro para normalizar los saldos afectados.
*Financiero: Riesgo de pérdida definitiva de valores que no logren ser debitados o recuperados efectivamente.    
*Reputacional: puede presentarse desconfianza de los asociados en los procesos transaccionales de la cooperativa.</v>
      </c>
      <c r="U278" s="61">
        <f>VLOOKUP(Tabla15[[#This Row],[N° 
Evento]],'Eventos de riesgos'!B:I,8,0)</f>
        <v>29398716</v>
      </c>
      <c r="V278" s="61">
        <f>VLOOKUP(Tabla15[[#This Row],[N° 
Evento]],'Eventos de riesgos'!B:J,9,0)</f>
        <v>28988008</v>
      </c>
      <c r="W278" s="61">
        <f>VLOOKUP(Tabla15[[#This Row],[N° 
Evento]],'Eventos de riesgos'!B:K,10,0)</f>
        <v>0</v>
      </c>
      <c r="X278" s="59" t="str">
        <f>VLOOKUP(Tabla15[[#This Row],[N° 
Evento]],'Eventos de riesgos'!B:L,11,0)</f>
        <v>6 - Fallas Tecnologicas</v>
      </c>
      <c r="Y278" s="59" t="str">
        <f>VLOOKUP(Tabla15[[#This Row],[N° 
Evento]],'Eventos de riesgos'!B:M,12,0)</f>
        <v>61 - Sistemas</v>
      </c>
      <c r="Z278" s="59" t="str">
        <f>VLOOKUP(Tabla15[[#This Row],[N° 
Evento]],'Eventos de riesgos'!B:N,13,0)</f>
        <v>611 - Pérdida por Problemas en Software</v>
      </c>
      <c r="AA278" s="44" t="str">
        <f>+VLOOKUP(Tabla15[[#This Row],[N° 
Evento]],'Eventos de riesgos'!B:AE,23,0)</f>
        <v>Fallas de conexión transaccional</v>
      </c>
      <c r="AB278" s="54" t="str">
        <f>VLOOKUP(Tabla15[[#This Row],[N° 
Evento]],'Eventos de riesgos'!B:O,14,0)</f>
        <v>Ninguna</v>
      </c>
      <c r="AC278" s="60">
        <f>VLOOKUP(Tabla15[[#This Row],[N° 
Evento]],'Eventos de riesgos'!B:P,15,0)</f>
        <v>45900.71875</v>
      </c>
      <c r="AD278" s="54" t="str">
        <f>VLOOKUP(Tabla15[[#This Row],[N° 
Evento]],'Eventos de riesgos'!B:Q,16,0)</f>
        <v>Ahorros voluntarios</v>
      </c>
      <c r="AE278" s="54" t="str">
        <f>VLOOKUP(Tabla15[[#This Row],[N° 
Evento]],'Eventos de riesgos'!B:R,17,0)</f>
        <v>Ninguno</v>
      </c>
      <c r="AF278" s="56" t="str">
        <f>VLOOKUP(Tabla15[[#This Row],[N° 
Evento]],'Eventos de riesgos'!B:V,21,0)</f>
        <v>Aprobado</v>
      </c>
      <c r="AG278" s="59" t="str">
        <f>VLOOKUP(Tabla15[[#This Row],[N° 
Evento]],'Eventos de riesgos'!B:W,22,0)</f>
        <v>11/09/2025 17:16:49: Creado</v>
      </c>
    </row>
    <row r="279" spans="3:33" ht="59" customHeight="1" thickBot="1" x14ac:dyDescent="0.6">
      <c r="C279" s="54" t="str">
        <f>+Tabla15[[#This Row],[N° 
Evento]]&amp;"-"&amp;Tabla15[[#This Row],[N° Tarea]]</f>
        <v>80-8</v>
      </c>
      <c r="D279" s="54">
        <v>80</v>
      </c>
      <c r="E279" s="54">
        <v>8</v>
      </c>
      <c r="F279" s="55" t="s">
        <v>803</v>
      </c>
      <c r="G279" s="44" t="s">
        <v>1019</v>
      </c>
      <c r="H279" s="59" t="s">
        <v>806</v>
      </c>
      <c r="I279" s="59" t="s">
        <v>643</v>
      </c>
      <c r="J279" s="57">
        <v>45895</v>
      </c>
      <c r="K279" s="57">
        <v>45930</v>
      </c>
      <c r="L279" s="47" t="s">
        <v>217</v>
      </c>
      <c r="M279" s="58">
        <f t="shared" si="11"/>
        <v>35</v>
      </c>
      <c r="N279" s="59" t="s">
        <v>809</v>
      </c>
      <c r="O279" s="54">
        <f>VLOOKUP(Tabla15[[#This Row],[N° 
Evento]],'Eventos de riesgos'!B:C,2,0)</f>
        <v>2025</v>
      </c>
      <c r="P279" s="54" t="str">
        <f>VLOOKUP(Tabla15[[#This Row],[N° 
Evento]],'Eventos de riesgos'!B:D,3,0)</f>
        <v>Ago</v>
      </c>
      <c r="Q279" s="60">
        <f>VLOOKUP(Tabla15[[#This Row],[N° 
Evento]],'Eventos de riesgos'!B:E,4,0)</f>
        <v>45892.682638888888</v>
      </c>
      <c r="R279" s="60">
        <f>VLOOKUP(Tabla15[[#This Row],[N° 
Evento]],'Eventos de riesgos'!B:F,5,0)</f>
        <v>45928.682638888888</v>
      </c>
      <c r="S279" s="60">
        <f>VLOOKUP(Tabla15[[#This Row],[N° 
Evento]],'Eventos de riesgos'!B:G,6,0)</f>
        <v>45926.682638888888</v>
      </c>
      <c r="T279" s="63" t="str">
        <f>VLOOKUP(Tabla15[[#This Row],[N° 
Evento]],'Eventos de riesgos'!B:H,7,0)</f>
        <v>Caso
El 26 de agosto de 2025, durante el proceso de conciliación de operaciones con Visionamos correspondiente al fin de semana, se identificaron inconsistencias en algunas transacciones. Estas operaciones aparecían como exitosamente compensadas, pero no se reflejaron en los movimientos de ahorro a la vista registrados en el Core WOG.  
El impacto afectó a 104 asociados, cuyas operaciones no fueron debitadas oportunamente el 23 de agosto de 2025, por un valor total de $29.398.716,72. De este monto, se logró gestionar el recaudo completo con 100 asociados, quedando pendiente por recuperar un saldo de $410.708,42, correspondiente a 4 asociados.
En la auditoría realizada el 27 de agosto de 2025 por Enpacto, se reportó que los movimientos autorizados por el switch de Enpacto del 23 de agosto no fueron descargados en WOG, debido a que no se registraron consumos del servicio de transacciones en línea entre las 8:30 a. m. del 23 de agosto y las 6:30 a. m. del 24 de agosto. Ante esta situación, se recomendó validar con el proveedor de WOG el consumo de dichas operaciones y la correcta afectación de los movimientos generados en el archivo de compensación de autorizaciones (AUT) procesado por Visionamos.
Finalmente, el 28 de agosto se presentó una solicitud formal de aclaración al proveedor WOG mediante la incidencia #74258, la cual fue respondida el 2 de septiembre indicando que en la revisión de los registros del sistema se detectó una interrupción en la conexión entre la plataforma de integración Mula y la cola de mensajería MQ, lo que impidió el flujo normal de información entre los sistemas generando estas inconsistencias en el procesamiento de las transacciones.
Causas
Fallas en sistemas. En la conexión de consumo de servicios en línea entre Visionamos y el Core WOG.
Impacto
*Operativo: Generación de reprocesos internos y necesidad de adelantar gestiones adicionales de cobro para normalizar los saldos afectados.
*Financiero: Riesgo de pérdida definitiva de valores que no logren ser debitados o recuperados efectivamente.    
*Reputacional: puede presentarse desconfianza de los asociados en los procesos transaccionales de la cooperativa.</v>
      </c>
      <c r="U279" s="61">
        <f>VLOOKUP(Tabla15[[#This Row],[N° 
Evento]],'Eventos de riesgos'!B:I,8,0)</f>
        <v>29398716</v>
      </c>
      <c r="V279" s="61">
        <f>VLOOKUP(Tabla15[[#This Row],[N° 
Evento]],'Eventos de riesgos'!B:J,9,0)</f>
        <v>28988008</v>
      </c>
      <c r="W279" s="61">
        <f>VLOOKUP(Tabla15[[#This Row],[N° 
Evento]],'Eventos de riesgos'!B:K,10,0)</f>
        <v>0</v>
      </c>
      <c r="X279" s="59" t="str">
        <f>VLOOKUP(Tabla15[[#This Row],[N° 
Evento]],'Eventos de riesgos'!B:L,11,0)</f>
        <v>6 - Fallas Tecnologicas</v>
      </c>
      <c r="Y279" s="59" t="str">
        <f>VLOOKUP(Tabla15[[#This Row],[N° 
Evento]],'Eventos de riesgos'!B:M,12,0)</f>
        <v>61 - Sistemas</v>
      </c>
      <c r="Z279" s="59" t="str">
        <f>VLOOKUP(Tabla15[[#This Row],[N° 
Evento]],'Eventos de riesgos'!B:N,13,0)</f>
        <v>611 - Pérdida por Problemas en Software</v>
      </c>
      <c r="AA279" s="44" t="str">
        <f>+VLOOKUP(Tabla15[[#This Row],[N° 
Evento]],'Eventos de riesgos'!B:AE,23,0)</f>
        <v>Fallas de conexión transaccional</v>
      </c>
      <c r="AB279" s="54" t="str">
        <f>VLOOKUP(Tabla15[[#This Row],[N° 
Evento]],'Eventos de riesgos'!B:O,14,0)</f>
        <v>Ninguna</v>
      </c>
      <c r="AC279" s="60">
        <f>VLOOKUP(Tabla15[[#This Row],[N° 
Evento]],'Eventos de riesgos'!B:P,15,0)</f>
        <v>45900.71875</v>
      </c>
      <c r="AD279" s="54" t="str">
        <f>VLOOKUP(Tabla15[[#This Row],[N° 
Evento]],'Eventos de riesgos'!B:Q,16,0)</f>
        <v>Ahorros voluntarios</v>
      </c>
      <c r="AE279" s="54" t="str">
        <f>VLOOKUP(Tabla15[[#This Row],[N° 
Evento]],'Eventos de riesgos'!B:R,17,0)</f>
        <v>Ninguno</v>
      </c>
      <c r="AF279" s="56" t="str">
        <f>VLOOKUP(Tabla15[[#This Row],[N° 
Evento]],'Eventos de riesgos'!B:V,21,0)</f>
        <v>Aprobado</v>
      </c>
      <c r="AG279" s="59" t="str">
        <f>VLOOKUP(Tabla15[[#This Row],[N° 
Evento]],'Eventos de riesgos'!B:W,22,0)</f>
        <v>11/09/2025 17:16:49: Creado</v>
      </c>
    </row>
    <row r="280" spans="3:33" ht="46.5" customHeight="1" thickBot="1" x14ac:dyDescent="0.6">
      <c r="C280" s="54" t="str">
        <f>+Tabla15[[#This Row],[N° 
Evento]]&amp;"-"&amp;Tabla15[[#This Row],[N° Tarea]]</f>
        <v>81-1</v>
      </c>
      <c r="D280" s="54">
        <v>81</v>
      </c>
      <c r="E280" s="54">
        <v>1</v>
      </c>
      <c r="F280" s="69" t="s">
        <v>810</v>
      </c>
      <c r="G280" s="44" t="s">
        <v>1019</v>
      </c>
      <c r="H280" s="59" t="s">
        <v>981</v>
      </c>
      <c r="I280" s="59" t="s">
        <v>903</v>
      </c>
      <c r="J280" s="57">
        <v>45965</v>
      </c>
      <c r="K280" s="57">
        <v>45965</v>
      </c>
      <c r="L280" s="72" t="str">
        <f>IF(Tabla15[[#This Row],[Fecha de Finalización]]&gt;0,"Cerrada","En Proceso")</f>
        <v>Cerrada</v>
      </c>
      <c r="M280" s="58">
        <f>+K280-J280</f>
        <v>0</v>
      </c>
      <c r="N280" s="59" t="s">
        <v>819</v>
      </c>
      <c r="O280" s="54">
        <f>VLOOKUP(Tabla15[[#This Row],[N° 
Evento]],'Eventos de riesgos'!B:C,2,0)</f>
        <v>2025</v>
      </c>
      <c r="P280" s="54" t="str">
        <f>VLOOKUP(Tabla15[[#This Row],[N° 
Evento]],'Eventos de riesgos'!B:D,3,0)</f>
        <v>Nov</v>
      </c>
      <c r="Q280" s="60">
        <f>VLOOKUP(Tabla15[[#This Row],[N° 
Evento]],'Eventos de riesgos'!B:E,4,0)</f>
        <v>45961.625</v>
      </c>
      <c r="R280" s="60">
        <f>VLOOKUP(Tabla15[[#This Row],[N° 
Evento]],'Eventos de riesgos'!B:F,5,0)</f>
        <v>45967.416666666664</v>
      </c>
      <c r="S280" s="60">
        <f>VLOOKUP(Tabla15[[#This Row],[N° 
Evento]],'Eventos de riesgos'!B:G,6,0)</f>
        <v>45965.625</v>
      </c>
      <c r="T280" s="63"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•Programado para cobrar: $239 millones
•Reportado como cobrado: $217 millones
Este valor llamó la atención porque normalmente se cobran cerca de $100 millones, no más del doble como ocurrió esta vez.
Se revisó manualmente algunos asociados y encontró algo incoherente:
•Personas con más de 60 días de mora aparecían con débito “exitoso”.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•Que el banco había tenido una falla técnica.
•Que esos débitos no debían considerarse válidos.
•Que enviaría el detalle correcto al día siguiente.
Debido a que la información enviada por el banco no fue clara, los débitos reportados como exitosos se aplicaron en Febor el 6 de noviembre.
Ese mismo día se aclaró la situación y se descubrió:
•De los $217 millones que habían entrado,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•El 6 de noviembre Febor cargó nuevamente los débitos reales de los asociados con pagos pendientes.
•El 7 de noviembre, se aplicó esos débitos con retrofecha,
para evitar que los asociados aparecieran en mora o generaran intereses.
•A los asociados a quienes no se les efectuó el débito, se les enviará un mensaje solicitando mantener los recursos disponibles para realizar el cobro. 
•A estos asociados no se les generarán intereses de mora por el periodo comprendido entre el 1 y el 10.
Reunión 7 noviembre 2025
Ante el incidente, se activó un comité de crisis el 7 de noviembre de 2025 para coordinar las acciones. Se ordenó formalizar la queja ante Coopcentral y activar el plan B con Davivienda y Credicorp Capital, así como realizar pruebas comparativas entre entidades para asegurar la continuidad y estabilidad del proceso.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•Activar el token el 12 de diciembre.
•Solicitar la capacitación correspondiente.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Comité de Gerencia 13 enero 2025
Se socializó el avance del proceso con Davivienda, relacionado con la creación del token, la adquisición de usuarios y la capacitación para el uso de la plataforma y las plantillas de cargue.
Adicionalmente, se descartó la alternativa de implementación con Bancolombia, por lo cual la actividad asociada fue retirada del evento y se dio por finalizada.
Causa
La causa del incidente se originó en una falla técnica presentada en los sistemas de Coopcentral, la cual generó reportes incorrectos de débitos como “exitosos” sin que estos hubieran sido aplicados realmente a las cuentas de los asociados.
Impacto
*Impactos financieros: No se generaron pérdidas, el error generó un registro inflado del recaudo y obligó al reverso de $204 millones, afectando temporalmente el saldo.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v>
      </c>
      <c r="U280" s="61">
        <f>VLOOKUP(Tabla15[[#This Row],[N° 
Evento]],'Eventos de riesgos'!B:I,8,0)</f>
        <v>0</v>
      </c>
      <c r="V280" s="61">
        <f>VLOOKUP(Tabla15[[#This Row],[N° 
Evento]],'Eventos de riesgos'!B:J,9,0)</f>
        <v>0</v>
      </c>
      <c r="W280" s="61">
        <f>VLOOKUP(Tabla15[[#This Row],[N° 
Evento]],'Eventos de riesgos'!B:K,10,0)</f>
        <v>0</v>
      </c>
      <c r="X280" s="59" t="str">
        <f>VLOOKUP(Tabla15[[#This Row],[N° 
Evento]],'Eventos de riesgos'!B:L,11,0)</f>
        <v>7 - Ejecución y Administración de Procesos</v>
      </c>
      <c r="Y280" s="59" t="str">
        <f>VLOOKUP(Tabla15[[#This Row],[N° 
Evento]],'Eventos de riesgos'!B:M,12,0)</f>
        <v>Proveedores</v>
      </c>
      <c r="Z280" s="59" t="str">
        <f>VLOOKUP(Tabla15[[#This Row],[N° 
Evento]],'Eventos de riesgos'!B:N,13,0)</f>
        <v>763 - Incumplimiento de las Actividades Contratadas</v>
      </c>
      <c r="AA280" s="44" t="str">
        <f>+VLOOKUP(Tabla15[[#This Row],[N° 
Evento]],'Eventos de riesgos'!B:AE,23,0)</f>
        <v>Error en aplicación de débitos automáticos</v>
      </c>
      <c r="AB280" s="54" t="str">
        <f>VLOOKUP(Tabla15[[#This Row],[N° 
Evento]],'Eventos de riesgos'!B:O,14,0)</f>
        <v>Ninguna</v>
      </c>
      <c r="AC280" s="60">
        <f>VLOOKUP(Tabla15[[#This Row],[N° 
Evento]],'Eventos de riesgos'!B:P,15,0)</f>
        <v>45991.756249999999</v>
      </c>
      <c r="AD280" s="54" t="str">
        <f>VLOOKUP(Tabla15[[#This Row],[N° 
Evento]],'Eventos de riesgos'!B:Q,16,0)</f>
        <v>Varios tipos de crédito</v>
      </c>
      <c r="AE280" s="54" t="str">
        <f>VLOOKUP(Tabla15[[#This Row],[N° 
Evento]],'Eventos de riesgos'!B:R,17,0)</f>
        <v>Ninguno</v>
      </c>
      <c r="AF280" s="56" t="str">
        <f>VLOOKUP(Tabla15[[#This Row],[N° 
Evento]],'Eventos de riesgos'!B:V,21,0)</f>
        <v>Aprobado</v>
      </c>
      <c r="AG280" s="59" t="str">
        <f>VLOOKUP(Tabla15[[#This Row],[N° 
Evento]],'Eventos de riesgos'!B:W,22,0)</f>
        <v>null
27/11/2025 15:38:56: creado
01/12/2025 23:19:42: Actualizado</v>
      </c>
    </row>
    <row r="281" spans="3:33" ht="46.5" customHeight="1" thickBot="1" x14ac:dyDescent="0.6">
      <c r="C281" s="43" t="str">
        <f>+Tabla15[[#This Row],[N° 
Evento]]&amp;"-"&amp;Tabla15[[#This Row],[N° Tarea]]</f>
        <v>81-2</v>
      </c>
      <c r="D281" s="54">
        <v>81</v>
      </c>
      <c r="E281" s="54">
        <v>2</v>
      </c>
      <c r="F281" s="70" t="s">
        <v>811</v>
      </c>
      <c r="G281" s="44" t="s">
        <v>1019</v>
      </c>
      <c r="H281" s="44" t="s">
        <v>215</v>
      </c>
      <c r="I281" s="45" t="s">
        <v>91</v>
      </c>
      <c r="J281" s="57">
        <v>45965</v>
      </c>
      <c r="K281" s="46">
        <v>45966</v>
      </c>
      <c r="L281" s="71" t="str">
        <f>IF(Tabla15[[#This Row],[Fecha de Finalización]]&gt;0,"Cerrada","En Proceso")</f>
        <v>Cerrada</v>
      </c>
      <c r="M281" s="52">
        <f t="shared" ref="M281:M290" si="12">+K281-J281</f>
        <v>1</v>
      </c>
      <c r="N281" s="44"/>
      <c r="O281" s="43">
        <f>VLOOKUP(Tabla15[[#This Row],[N° 
Evento]],'Eventos de riesgos'!B:C,2,0)</f>
        <v>2025</v>
      </c>
      <c r="P281" s="43" t="str">
        <f>VLOOKUP(Tabla15[[#This Row],[N° 
Evento]],'Eventos de riesgos'!B:D,3,0)</f>
        <v>Nov</v>
      </c>
      <c r="Q281" s="48">
        <f>VLOOKUP(Tabla15[[#This Row],[N° 
Evento]],'Eventos de riesgos'!B:E,4,0)</f>
        <v>45961.625</v>
      </c>
      <c r="R281" s="48">
        <f>VLOOKUP(Tabla15[[#This Row],[N° 
Evento]],'Eventos de riesgos'!B:F,5,0)</f>
        <v>45967.416666666664</v>
      </c>
      <c r="S281" s="48">
        <f>VLOOKUP(Tabla15[[#This Row],[N° 
Evento]],'Eventos de riesgos'!B:G,6,0)</f>
        <v>45965.625</v>
      </c>
      <c r="T281" s="62"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•Programado para cobrar: $239 millones
•Reportado como cobrado: $217 millones
Este valor llamó la atención porque normalmente se cobran cerca de $100 millones, no más del doble como ocurrió esta vez.
Se revisó manualmente algunos asociados y encontró algo incoherente:
•Personas con más de 60 días de mora aparecían con débito “exitoso”.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•Que el banco había tenido una falla técnica.
•Que esos débitos no debían considerarse válidos.
•Que enviaría el detalle correcto al día siguiente.
Debido a que la información enviada por el banco no fue clara, los débitos reportados como exitosos se aplicaron en Febor el 6 de noviembre.
Ese mismo día se aclaró la situación y se descubrió:
•De los $217 millones que habían entrado,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•El 6 de noviembre Febor cargó nuevamente los débitos reales de los asociados con pagos pendientes.
•El 7 de noviembre, se aplicó esos débitos con retrofecha,
para evitar que los asociados aparecieran en mora o generaran intereses.
•A los asociados a quienes no se les efectuó el débito, se les enviará un mensaje solicitando mantener los recursos disponibles para realizar el cobro. 
•A estos asociados no se les generarán intereses de mora por el periodo comprendido entre el 1 y el 10.
Reunión 7 noviembre 2025
Ante el incidente, se activó un comité de crisis el 7 de noviembre de 2025 para coordinar las acciones. Se ordenó formalizar la queja ante Coopcentral y activar el plan B con Davivienda y Credicorp Capital, así como realizar pruebas comparativas entre entidades para asegurar la continuidad y estabilidad del proceso.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•Activar el token el 12 de diciembre.
•Solicitar la capacitación correspondiente.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Comité de Gerencia 13 enero 2025
Se socializó el avance del proceso con Davivienda, relacionado con la creación del token, la adquisición de usuarios y la capacitación para el uso de la plataforma y las plantillas de cargue.
Adicionalmente, se descartó la alternativa de implementación con Bancolombia, por lo cual la actividad asociada fue retirada del evento y se dio por finalizada.
Causa
La causa del incidente se originó en una falla técnica presentada en los sistemas de Coopcentral, la cual generó reportes incorrectos de débitos como “exitosos” sin que estos hubieran sido aplicados realmente a las cuentas de los asociados.
Impacto
*Impactos financieros: No se generaron pérdidas, el error generó un registro inflado del recaudo y obligó al reverso de $204 millones, afectando temporalmente el saldo.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v>
      </c>
      <c r="U281" s="49">
        <f>VLOOKUP(Tabla15[[#This Row],[N° 
Evento]],'Eventos de riesgos'!B:I,8,0)</f>
        <v>0</v>
      </c>
      <c r="V281" s="49">
        <f>VLOOKUP(Tabla15[[#This Row],[N° 
Evento]],'Eventos de riesgos'!B:J,9,0)</f>
        <v>0</v>
      </c>
      <c r="W281" s="49">
        <f>VLOOKUP(Tabla15[[#This Row],[N° 
Evento]],'Eventos de riesgos'!B:K,10,0)</f>
        <v>0</v>
      </c>
      <c r="X281" s="44" t="str">
        <f>VLOOKUP(Tabla15[[#This Row],[N° 
Evento]],'Eventos de riesgos'!B:L,11,0)</f>
        <v>7 - Ejecución y Administración de Procesos</v>
      </c>
      <c r="Y281" s="44" t="str">
        <f>VLOOKUP(Tabla15[[#This Row],[N° 
Evento]],'Eventos de riesgos'!B:M,12,0)</f>
        <v>Proveedores</v>
      </c>
      <c r="Z281" s="44" t="str">
        <f>VLOOKUP(Tabla15[[#This Row],[N° 
Evento]],'Eventos de riesgos'!B:N,13,0)</f>
        <v>763 - Incumplimiento de las Actividades Contratadas</v>
      </c>
      <c r="AA281" s="44" t="str">
        <f>+VLOOKUP(Tabla15[[#This Row],[N° 
Evento]],'Eventos de riesgos'!B:AE,23,0)</f>
        <v>Error en aplicación de débitos automáticos</v>
      </c>
      <c r="AB281" s="43" t="str">
        <f>VLOOKUP(Tabla15[[#This Row],[N° 
Evento]],'Eventos de riesgos'!B:O,14,0)</f>
        <v>Ninguna</v>
      </c>
      <c r="AC281" s="48">
        <f>VLOOKUP(Tabla15[[#This Row],[N° 
Evento]],'Eventos de riesgos'!B:P,15,0)</f>
        <v>45991.756249999999</v>
      </c>
      <c r="AD281" s="43" t="str">
        <f>VLOOKUP(Tabla15[[#This Row],[N° 
Evento]],'Eventos de riesgos'!B:Q,16,0)</f>
        <v>Varios tipos de crédito</v>
      </c>
      <c r="AE281" s="43" t="str">
        <f>VLOOKUP(Tabla15[[#This Row],[N° 
Evento]],'Eventos de riesgos'!B:R,17,0)</f>
        <v>Ninguno</v>
      </c>
      <c r="AF281" s="45" t="str">
        <f>VLOOKUP(Tabla15[[#This Row],[N° 
Evento]],'Eventos de riesgos'!B:V,21,0)</f>
        <v>Aprobado</v>
      </c>
      <c r="AG281" s="44" t="str">
        <f>VLOOKUP(Tabla15[[#This Row],[N° 
Evento]],'Eventos de riesgos'!B:W,22,0)</f>
        <v>null
27/11/2025 15:38:56: creado
01/12/2025 23:19:42: Actualizado</v>
      </c>
    </row>
    <row r="282" spans="3:33" ht="46.5" customHeight="1" thickBot="1" x14ac:dyDescent="0.6">
      <c r="C282" s="43" t="str">
        <f>+Tabla15[[#This Row],[N° 
Evento]]&amp;"-"&amp;Tabla15[[#This Row],[N° Tarea]]</f>
        <v>81-3</v>
      </c>
      <c r="D282" s="54">
        <v>81</v>
      </c>
      <c r="E282" s="54">
        <v>3</v>
      </c>
      <c r="F282" s="70" t="s">
        <v>812</v>
      </c>
      <c r="G282" s="44" t="s">
        <v>1019</v>
      </c>
      <c r="H282" s="44" t="s">
        <v>820</v>
      </c>
      <c r="I282" s="44" t="s">
        <v>821</v>
      </c>
      <c r="J282" s="57">
        <v>45965</v>
      </c>
      <c r="K282" s="46">
        <v>45966</v>
      </c>
      <c r="L282" s="71" t="str">
        <f>IF(Tabla15[[#This Row],[Fecha de Finalización]]&gt;0,"Cerrada","En Proceso")</f>
        <v>Cerrada</v>
      </c>
      <c r="M282" s="52">
        <f t="shared" si="12"/>
        <v>1</v>
      </c>
      <c r="N282" s="44"/>
      <c r="O282" s="43">
        <f>VLOOKUP(Tabla15[[#This Row],[N° 
Evento]],'Eventos de riesgos'!B:C,2,0)</f>
        <v>2025</v>
      </c>
      <c r="P282" s="43" t="str">
        <f>VLOOKUP(Tabla15[[#This Row],[N° 
Evento]],'Eventos de riesgos'!B:D,3,0)</f>
        <v>Nov</v>
      </c>
      <c r="Q282" s="48">
        <f>VLOOKUP(Tabla15[[#This Row],[N° 
Evento]],'Eventos de riesgos'!B:E,4,0)</f>
        <v>45961.625</v>
      </c>
      <c r="R282" s="48">
        <f>VLOOKUP(Tabla15[[#This Row],[N° 
Evento]],'Eventos de riesgos'!B:F,5,0)</f>
        <v>45967.416666666664</v>
      </c>
      <c r="S282" s="48">
        <f>VLOOKUP(Tabla15[[#This Row],[N° 
Evento]],'Eventos de riesgos'!B:G,6,0)</f>
        <v>45965.625</v>
      </c>
      <c r="T282" s="62"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•Programado para cobrar: $239 millones
•Reportado como cobrado: $217 millones
Este valor llamó la atención porque normalmente se cobran cerca de $100 millones, no más del doble como ocurrió esta vez.
Se revisó manualmente algunos asociados y encontró algo incoherente:
•Personas con más de 60 días de mora aparecían con débito “exitoso”.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•Que el banco había tenido una falla técnica.
•Que esos débitos no debían considerarse válidos.
•Que enviaría el detalle correcto al día siguiente.
Debido a que la información enviada por el banco no fue clara, los débitos reportados como exitosos se aplicaron en Febor el 6 de noviembre.
Ese mismo día se aclaró la situación y se descubrió:
•De los $217 millones que habían entrado,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•El 6 de noviembre Febor cargó nuevamente los débitos reales de los asociados con pagos pendientes.
•El 7 de noviembre, se aplicó esos débitos con retrofecha,
para evitar que los asociados aparecieran en mora o generaran intereses.
•A los asociados a quienes no se les efectuó el débito, se les enviará un mensaje solicitando mantener los recursos disponibles para realizar el cobro. 
•A estos asociados no se les generarán intereses de mora por el periodo comprendido entre el 1 y el 10.
Reunión 7 noviembre 2025
Ante el incidente, se activó un comité de crisis el 7 de noviembre de 2025 para coordinar las acciones. Se ordenó formalizar la queja ante Coopcentral y activar el plan B con Davivienda y Credicorp Capital, así como realizar pruebas comparativas entre entidades para asegurar la continuidad y estabilidad del proceso.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•Activar el token el 12 de diciembre.
•Solicitar la capacitación correspondiente.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Comité de Gerencia 13 enero 2025
Se socializó el avance del proceso con Davivienda, relacionado con la creación del token, la adquisición de usuarios y la capacitación para el uso de la plataforma y las plantillas de cargue.
Adicionalmente, se descartó la alternativa de implementación con Bancolombia, por lo cual la actividad asociada fue retirada del evento y se dio por finalizada.
Causa
La causa del incidente se originó en una falla técnica presentada en los sistemas de Coopcentral, la cual generó reportes incorrectos de débitos como “exitosos” sin que estos hubieran sido aplicados realmente a las cuentas de los asociados.
Impacto
*Impactos financieros: No se generaron pérdidas, el error generó un registro inflado del recaudo y obligó al reverso de $204 millones, afectando temporalmente el saldo.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v>
      </c>
      <c r="U282" s="49">
        <f>VLOOKUP(Tabla15[[#This Row],[N° 
Evento]],'Eventos de riesgos'!B:I,8,0)</f>
        <v>0</v>
      </c>
      <c r="V282" s="49">
        <f>VLOOKUP(Tabla15[[#This Row],[N° 
Evento]],'Eventos de riesgos'!B:J,9,0)</f>
        <v>0</v>
      </c>
      <c r="W282" s="49">
        <f>VLOOKUP(Tabla15[[#This Row],[N° 
Evento]],'Eventos de riesgos'!B:K,10,0)</f>
        <v>0</v>
      </c>
      <c r="X282" s="44" t="str">
        <f>VLOOKUP(Tabla15[[#This Row],[N° 
Evento]],'Eventos de riesgos'!B:L,11,0)</f>
        <v>7 - Ejecución y Administración de Procesos</v>
      </c>
      <c r="Y282" s="44" t="str">
        <f>VLOOKUP(Tabla15[[#This Row],[N° 
Evento]],'Eventos de riesgos'!B:M,12,0)</f>
        <v>Proveedores</v>
      </c>
      <c r="Z282" s="44" t="str">
        <f>VLOOKUP(Tabla15[[#This Row],[N° 
Evento]],'Eventos de riesgos'!B:N,13,0)</f>
        <v>763 - Incumplimiento de las Actividades Contratadas</v>
      </c>
      <c r="AA282" s="44" t="str">
        <f>+VLOOKUP(Tabla15[[#This Row],[N° 
Evento]],'Eventos de riesgos'!B:AE,23,0)</f>
        <v>Error en aplicación de débitos automáticos</v>
      </c>
      <c r="AB282" s="43" t="str">
        <f>VLOOKUP(Tabla15[[#This Row],[N° 
Evento]],'Eventos de riesgos'!B:O,14,0)</f>
        <v>Ninguna</v>
      </c>
      <c r="AC282" s="48">
        <f>VLOOKUP(Tabla15[[#This Row],[N° 
Evento]],'Eventos de riesgos'!B:P,15,0)</f>
        <v>45991.756249999999</v>
      </c>
      <c r="AD282" s="43" t="str">
        <f>VLOOKUP(Tabla15[[#This Row],[N° 
Evento]],'Eventos de riesgos'!B:Q,16,0)</f>
        <v>Varios tipos de crédito</v>
      </c>
      <c r="AE282" s="43" t="str">
        <f>VLOOKUP(Tabla15[[#This Row],[N° 
Evento]],'Eventos de riesgos'!B:R,17,0)</f>
        <v>Ninguno</v>
      </c>
      <c r="AF282" s="45" t="str">
        <f>VLOOKUP(Tabla15[[#This Row],[N° 
Evento]],'Eventos de riesgos'!B:V,21,0)</f>
        <v>Aprobado</v>
      </c>
      <c r="AG282" s="44" t="str">
        <f>VLOOKUP(Tabla15[[#This Row],[N° 
Evento]],'Eventos de riesgos'!B:W,22,0)</f>
        <v>null
27/11/2025 15:38:56: creado
01/12/2025 23:19:42: Actualizado</v>
      </c>
    </row>
    <row r="283" spans="3:33" ht="46.5" customHeight="1" thickBot="1" x14ac:dyDescent="0.6">
      <c r="C283" s="43" t="str">
        <f>+Tabla15[[#This Row],[N° 
Evento]]&amp;"-"&amp;Tabla15[[#This Row],[N° Tarea]]</f>
        <v>81-4</v>
      </c>
      <c r="D283" s="54">
        <v>81</v>
      </c>
      <c r="E283" s="54">
        <v>4</v>
      </c>
      <c r="F283" s="70" t="s">
        <v>916</v>
      </c>
      <c r="G283" s="44" t="s">
        <v>1019</v>
      </c>
      <c r="H283" s="44" t="s">
        <v>739</v>
      </c>
      <c r="I283" s="45" t="s">
        <v>95</v>
      </c>
      <c r="J283" s="57">
        <v>45965</v>
      </c>
      <c r="K283" s="46">
        <v>45968</v>
      </c>
      <c r="L283" s="71" t="str">
        <f>IF(Tabla15[[#This Row],[Fecha de Finalización]]&gt;0,"Cerrada","En Proceso")</f>
        <v>Cerrada</v>
      </c>
      <c r="M283" s="52">
        <f t="shared" si="12"/>
        <v>3</v>
      </c>
      <c r="N283" s="44" t="s">
        <v>824</v>
      </c>
      <c r="O283" s="43">
        <f>VLOOKUP(Tabla15[[#This Row],[N° 
Evento]],'Eventos de riesgos'!B:C,2,0)</f>
        <v>2025</v>
      </c>
      <c r="P283" s="43" t="str">
        <f>VLOOKUP(Tabla15[[#This Row],[N° 
Evento]],'Eventos de riesgos'!B:D,3,0)</f>
        <v>Nov</v>
      </c>
      <c r="Q283" s="48">
        <f>VLOOKUP(Tabla15[[#This Row],[N° 
Evento]],'Eventos de riesgos'!B:E,4,0)</f>
        <v>45961.625</v>
      </c>
      <c r="R283" s="48">
        <f>VLOOKUP(Tabla15[[#This Row],[N° 
Evento]],'Eventos de riesgos'!B:F,5,0)</f>
        <v>45967.416666666664</v>
      </c>
      <c r="S283" s="48">
        <f>VLOOKUP(Tabla15[[#This Row],[N° 
Evento]],'Eventos de riesgos'!B:G,6,0)</f>
        <v>45965.625</v>
      </c>
      <c r="T283" s="62"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•Programado para cobrar: $239 millones
•Reportado como cobrado: $217 millones
Este valor llamó la atención porque normalmente se cobran cerca de $100 millones, no más del doble como ocurrió esta vez.
Se revisó manualmente algunos asociados y encontró algo incoherente:
•Personas con más de 60 días de mora aparecían con débito “exitoso”.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•Que el banco había tenido una falla técnica.
•Que esos débitos no debían considerarse válidos.
•Que enviaría el detalle correcto al día siguiente.
Debido a que la información enviada por el banco no fue clara, los débitos reportados como exitosos se aplicaron en Febor el 6 de noviembre.
Ese mismo día se aclaró la situación y se descubrió:
•De los $217 millones que habían entrado,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•El 6 de noviembre Febor cargó nuevamente los débitos reales de los asociados con pagos pendientes.
•El 7 de noviembre, se aplicó esos débitos con retrofecha,
para evitar que los asociados aparecieran en mora o generaran intereses.
•A los asociados a quienes no se les efectuó el débito, se les enviará un mensaje solicitando mantener los recursos disponibles para realizar el cobro. 
•A estos asociados no se les generarán intereses de mora por el periodo comprendido entre el 1 y el 10.
Reunión 7 noviembre 2025
Ante el incidente, se activó un comité de crisis el 7 de noviembre de 2025 para coordinar las acciones. Se ordenó formalizar la queja ante Coopcentral y activar el plan B con Davivienda y Credicorp Capital, así como realizar pruebas comparativas entre entidades para asegurar la continuidad y estabilidad del proceso.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•Activar el token el 12 de diciembre.
•Solicitar la capacitación correspondiente.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Comité de Gerencia 13 enero 2025
Se socializó el avance del proceso con Davivienda, relacionado con la creación del token, la adquisición de usuarios y la capacitación para el uso de la plataforma y las plantillas de cargue.
Adicionalmente, se descartó la alternativa de implementación con Bancolombia, por lo cual la actividad asociada fue retirada del evento y se dio por finalizada.
Causa
La causa del incidente se originó en una falla técnica presentada en los sistemas de Coopcentral, la cual generó reportes incorrectos de débitos como “exitosos” sin que estos hubieran sido aplicados realmente a las cuentas de los asociados.
Impacto
*Impactos financieros: No se generaron pérdidas, el error generó un registro inflado del recaudo y obligó al reverso de $204 millones, afectando temporalmente el saldo.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v>
      </c>
      <c r="U283" s="49">
        <f>VLOOKUP(Tabla15[[#This Row],[N° 
Evento]],'Eventos de riesgos'!B:I,8,0)</f>
        <v>0</v>
      </c>
      <c r="V283" s="49">
        <f>VLOOKUP(Tabla15[[#This Row],[N° 
Evento]],'Eventos de riesgos'!B:J,9,0)</f>
        <v>0</v>
      </c>
      <c r="W283" s="49">
        <f>VLOOKUP(Tabla15[[#This Row],[N° 
Evento]],'Eventos de riesgos'!B:K,10,0)</f>
        <v>0</v>
      </c>
      <c r="X283" s="44" t="str">
        <f>VLOOKUP(Tabla15[[#This Row],[N° 
Evento]],'Eventos de riesgos'!B:L,11,0)</f>
        <v>7 - Ejecución y Administración de Procesos</v>
      </c>
      <c r="Y283" s="44" t="str">
        <f>VLOOKUP(Tabla15[[#This Row],[N° 
Evento]],'Eventos de riesgos'!B:M,12,0)</f>
        <v>Proveedores</v>
      </c>
      <c r="Z283" s="44" t="str">
        <f>VLOOKUP(Tabla15[[#This Row],[N° 
Evento]],'Eventos de riesgos'!B:N,13,0)</f>
        <v>763 - Incumplimiento de las Actividades Contratadas</v>
      </c>
      <c r="AA283" s="44" t="str">
        <f>+VLOOKUP(Tabla15[[#This Row],[N° 
Evento]],'Eventos de riesgos'!B:AE,23,0)</f>
        <v>Error en aplicación de débitos automáticos</v>
      </c>
      <c r="AB283" s="43" t="str">
        <f>VLOOKUP(Tabla15[[#This Row],[N° 
Evento]],'Eventos de riesgos'!B:O,14,0)</f>
        <v>Ninguna</v>
      </c>
      <c r="AC283" s="48">
        <f>VLOOKUP(Tabla15[[#This Row],[N° 
Evento]],'Eventos de riesgos'!B:P,15,0)</f>
        <v>45991.756249999999</v>
      </c>
      <c r="AD283" s="43" t="str">
        <f>VLOOKUP(Tabla15[[#This Row],[N° 
Evento]],'Eventos de riesgos'!B:Q,16,0)</f>
        <v>Varios tipos de crédito</v>
      </c>
      <c r="AE283" s="43" t="str">
        <f>VLOOKUP(Tabla15[[#This Row],[N° 
Evento]],'Eventos de riesgos'!B:R,17,0)</f>
        <v>Ninguno</v>
      </c>
      <c r="AF283" s="45" t="str">
        <f>VLOOKUP(Tabla15[[#This Row],[N° 
Evento]],'Eventos de riesgos'!B:V,21,0)</f>
        <v>Aprobado</v>
      </c>
      <c r="AG283" s="44" t="str">
        <f>VLOOKUP(Tabla15[[#This Row],[N° 
Evento]],'Eventos de riesgos'!B:W,22,0)</f>
        <v>null
27/11/2025 15:38:56: creado
01/12/2025 23:19:42: Actualizado</v>
      </c>
    </row>
    <row r="284" spans="3:33" ht="62" customHeight="1" thickBot="1" x14ac:dyDescent="0.6">
      <c r="C284" s="43" t="str">
        <f>+Tabla15[[#This Row],[N° 
Evento]]&amp;"-"&amp;Tabla15[[#This Row],[N° Tarea]]</f>
        <v>81-5</v>
      </c>
      <c r="D284" s="54">
        <v>81</v>
      </c>
      <c r="E284" s="54">
        <v>5</v>
      </c>
      <c r="F284" s="70" t="s">
        <v>813</v>
      </c>
      <c r="G284" s="44" t="s">
        <v>1019</v>
      </c>
      <c r="H284" s="44" t="s">
        <v>822</v>
      </c>
      <c r="I284" s="44" t="s">
        <v>823</v>
      </c>
      <c r="J284" s="57">
        <v>45965</v>
      </c>
      <c r="K284" s="46">
        <v>45971</v>
      </c>
      <c r="L284" s="71" t="str">
        <f>IF(Tabla15[[#This Row],[Fecha de Finalización]]&gt;0,"Cerrada","En Proceso")</f>
        <v>Cerrada</v>
      </c>
      <c r="M284" s="52">
        <f t="shared" si="12"/>
        <v>6</v>
      </c>
      <c r="N284" s="44"/>
      <c r="O284" s="43">
        <f>VLOOKUP(Tabla15[[#This Row],[N° 
Evento]],'Eventos de riesgos'!B:C,2,0)</f>
        <v>2025</v>
      </c>
      <c r="P284" s="43" t="str">
        <f>VLOOKUP(Tabla15[[#This Row],[N° 
Evento]],'Eventos de riesgos'!B:D,3,0)</f>
        <v>Nov</v>
      </c>
      <c r="Q284" s="48">
        <f>VLOOKUP(Tabla15[[#This Row],[N° 
Evento]],'Eventos de riesgos'!B:E,4,0)</f>
        <v>45961.625</v>
      </c>
      <c r="R284" s="48">
        <f>VLOOKUP(Tabla15[[#This Row],[N° 
Evento]],'Eventos de riesgos'!B:F,5,0)</f>
        <v>45967.416666666664</v>
      </c>
      <c r="S284" s="48">
        <f>VLOOKUP(Tabla15[[#This Row],[N° 
Evento]],'Eventos de riesgos'!B:G,6,0)</f>
        <v>45965.625</v>
      </c>
      <c r="T284" s="62"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•Programado para cobrar: $239 millones
•Reportado como cobrado: $217 millones
Este valor llamó la atención porque normalmente se cobran cerca de $100 millones, no más del doble como ocurrió esta vez.
Se revisó manualmente algunos asociados y encontró algo incoherente:
•Personas con más de 60 días de mora aparecían con débito “exitoso”.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•Que el banco había tenido una falla técnica.
•Que esos débitos no debían considerarse válidos.
•Que enviaría el detalle correcto al día siguiente.
Debido a que la información enviada por el banco no fue clara, los débitos reportados como exitosos se aplicaron en Febor el 6 de noviembre.
Ese mismo día se aclaró la situación y se descubrió:
•De los $217 millones que habían entrado,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•El 6 de noviembre Febor cargó nuevamente los débitos reales de los asociados con pagos pendientes.
•El 7 de noviembre, se aplicó esos débitos con retrofecha,
para evitar que los asociados aparecieran en mora o generaran intereses.
•A los asociados a quienes no se les efectuó el débito, se les enviará un mensaje solicitando mantener los recursos disponibles para realizar el cobro. 
•A estos asociados no se les generarán intereses de mora por el periodo comprendido entre el 1 y el 10.
Reunión 7 noviembre 2025
Ante el incidente, se activó un comité de crisis el 7 de noviembre de 2025 para coordinar las acciones. Se ordenó formalizar la queja ante Coopcentral y activar el plan B con Davivienda y Credicorp Capital, así como realizar pruebas comparativas entre entidades para asegurar la continuidad y estabilidad del proceso.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•Activar el token el 12 de diciembre.
•Solicitar la capacitación correspondiente.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Comité de Gerencia 13 enero 2025
Se socializó el avance del proceso con Davivienda, relacionado con la creación del token, la adquisición de usuarios y la capacitación para el uso de la plataforma y las plantillas de cargue.
Adicionalmente, se descartó la alternativa de implementación con Bancolombia, por lo cual la actividad asociada fue retirada del evento y se dio por finalizada.
Causa
La causa del incidente se originó en una falla técnica presentada en los sistemas de Coopcentral, la cual generó reportes incorrectos de débitos como “exitosos” sin que estos hubieran sido aplicados realmente a las cuentas de los asociados.
Impacto
*Impactos financieros: No se generaron pérdidas, el error generó un registro inflado del recaudo y obligó al reverso de $204 millones, afectando temporalmente el saldo.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v>
      </c>
      <c r="U284" s="49">
        <f>VLOOKUP(Tabla15[[#This Row],[N° 
Evento]],'Eventos de riesgos'!B:I,8,0)</f>
        <v>0</v>
      </c>
      <c r="V284" s="49">
        <f>VLOOKUP(Tabla15[[#This Row],[N° 
Evento]],'Eventos de riesgos'!B:J,9,0)</f>
        <v>0</v>
      </c>
      <c r="W284" s="49">
        <f>VLOOKUP(Tabla15[[#This Row],[N° 
Evento]],'Eventos de riesgos'!B:K,10,0)</f>
        <v>0</v>
      </c>
      <c r="X284" s="44" t="str">
        <f>VLOOKUP(Tabla15[[#This Row],[N° 
Evento]],'Eventos de riesgos'!B:L,11,0)</f>
        <v>7 - Ejecución y Administración de Procesos</v>
      </c>
      <c r="Y284" s="44" t="str">
        <f>VLOOKUP(Tabla15[[#This Row],[N° 
Evento]],'Eventos de riesgos'!B:M,12,0)</f>
        <v>Proveedores</v>
      </c>
      <c r="Z284" s="44" t="str">
        <f>VLOOKUP(Tabla15[[#This Row],[N° 
Evento]],'Eventos de riesgos'!B:N,13,0)</f>
        <v>763 - Incumplimiento de las Actividades Contratadas</v>
      </c>
      <c r="AA284" s="44" t="str">
        <f>+VLOOKUP(Tabla15[[#This Row],[N° 
Evento]],'Eventos de riesgos'!B:AE,23,0)</f>
        <v>Error en aplicación de débitos automáticos</v>
      </c>
      <c r="AB284" s="43" t="str">
        <f>VLOOKUP(Tabla15[[#This Row],[N° 
Evento]],'Eventos de riesgos'!B:O,14,0)</f>
        <v>Ninguna</v>
      </c>
      <c r="AC284" s="48">
        <f>VLOOKUP(Tabla15[[#This Row],[N° 
Evento]],'Eventos de riesgos'!B:P,15,0)</f>
        <v>45991.756249999999</v>
      </c>
      <c r="AD284" s="43" t="str">
        <f>VLOOKUP(Tabla15[[#This Row],[N° 
Evento]],'Eventos de riesgos'!B:Q,16,0)</f>
        <v>Varios tipos de crédito</v>
      </c>
      <c r="AE284" s="43" t="str">
        <f>VLOOKUP(Tabla15[[#This Row],[N° 
Evento]],'Eventos de riesgos'!B:R,17,0)</f>
        <v>Ninguno</v>
      </c>
      <c r="AF284" s="45" t="str">
        <f>VLOOKUP(Tabla15[[#This Row],[N° 
Evento]],'Eventos de riesgos'!B:V,21,0)</f>
        <v>Aprobado</v>
      </c>
      <c r="AG284" s="44" t="str">
        <f>VLOOKUP(Tabla15[[#This Row],[N° 
Evento]],'Eventos de riesgos'!B:W,22,0)</f>
        <v>null
27/11/2025 15:38:56: creado
01/12/2025 23:19:42: Actualizado</v>
      </c>
    </row>
    <row r="285" spans="3:33" ht="46.5" customHeight="1" thickBot="1" x14ac:dyDescent="0.6">
      <c r="C285" s="43" t="str">
        <f>+Tabla15[[#This Row],[N° 
Evento]]&amp;"-"&amp;Tabla15[[#This Row],[N° Tarea]]</f>
        <v>81-6</v>
      </c>
      <c r="D285" s="54">
        <v>81</v>
      </c>
      <c r="E285" s="54">
        <v>6</v>
      </c>
      <c r="F285" s="70" t="s">
        <v>814</v>
      </c>
      <c r="G285" s="44" t="s">
        <v>1019</v>
      </c>
      <c r="H285" s="44" t="s">
        <v>509</v>
      </c>
      <c r="I285" s="45" t="s">
        <v>511</v>
      </c>
      <c r="J285" s="57">
        <v>45965</v>
      </c>
      <c r="K285" s="46">
        <v>45967</v>
      </c>
      <c r="L285" s="71" t="str">
        <f>IF(Tabla15[[#This Row],[Fecha de Finalización]]&gt;0,"Cerrada","En Proceso")</f>
        <v>Cerrada</v>
      </c>
      <c r="M285" s="52">
        <f t="shared" si="12"/>
        <v>2</v>
      </c>
      <c r="N285" s="44"/>
      <c r="O285" s="43">
        <f>VLOOKUP(Tabla15[[#This Row],[N° 
Evento]],'Eventos de riesgos'!B:C,2,0)</f>
        <v>2025</v>
      </c>
      <c r="P285" s="43" t="str">
        <f>VLOOKUP(Tabla15[[#This Row],[N° 
Evento]],'Eventos de riesgos'!B:D,3,0)</f>
        <v>Nov</v>
      </c>
      <c r="Q285" s="48">
        <f>VLOOKUP(Tabla15[[#This Row],[N° 
Evento]],'Eventos de riesgos'!B:E,4,0)</f>
        <v>45961.625</v>
      </c>
      <c r="R285" s="48">
        <f>VLOOKUP(Tabla15[[#This Row],[N° 
Evento]],'Eventos de riesgos'!B:F,5,0)</f>
        <v>45967.416666666664</v>
      </c>
      <c r="S285" s="48">
        <f>VLOOKUP(Tabla15[[#This Row],[N° 
Evento]],'Eventos de riesgos'!B:G,6,0)</f>
        <v>45965.625</v>
      </c>
      <c r="T285" s="62"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•Programado para cobrar: $239 millones
•Reportado como cobrado: $217 millones
Este valor llamó la atención porque normalmente se cobran cerca de $100 millones, no más del doble como ocurrió esta vez.
Se revisó manualmente algunos asociados y encontró algo incoherente:
•Personas con más de 60 días de mora aparecían con débito “exitoso”.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•Que el banco había tenido una falla técnica.
•Que esos débitos no debían considerarse válidos.
•Que enviaría el detalle correcto al día siguiente.
Debido a que la información enviada por el banco no fue clara, los débitos reportados como exitosos se aplicaron en Febor el 6 de noviembre.
Ese mismo día se aclaró la situación y se descubrió:
•De los $217 millones que habían entrado,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•El 6 de noviembre Febor cargó nuevamente los débitos reales de los asociados con pagos pendientes.
•El 7 de noviembre, se aplicó esos débitos con retrofecha,
para evitar que los asociados aparecieran en mora o generaran intereses.
•A los asociados a quienes no se les efectuó el débito, se les enviará un mensaje solicitando mantener los recursos disponibles para realizar el cobro. 
•A estos asociados no se les generarán intereses de mora por el periodo comprendido entre el 1 y el 10.
Reunión 7 noviembre 2025
Ante el incidente, se activó un comité de crisis el 7 de noviembre de 2025 para coordinar las acciones. Se ordenó formalizar la queja ante Coopcentral y activar el plan B con Davivienda y Credicorp Capital, así como realizar pruebas comparativas entre entidades para asegurar la continuidad y estabilidad del proceso.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•Activar el token el 12 de diciembre.
•Solicitar la capacitación correspondiente.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Comité de Gerencia 13 enero 2025
Se socializó el avance del proceso con Davivienda, relacionado con la creación del token, la adquisición de usuarios y la capacitación para el uso de la plataforma y las plantillas de cargue.
Adicionalmente, se descartó la alternativa de implementación con Bancolombia, por lo cual la actividad asociada fue retirada del evento y se dio por finalizada.
Causa
La causa del incidente se originó en una falla técnica presentada en los sistemas de Coopcentral, la cual generó reportes incorrectos de débitos como “exitosos” sin que estos hubieran sido aplicados realmente a las cuentas de los asociados.
Impacto
*Impactos financieros: No se generaron pérdidas, el error generó un registro inflado del recaudo y obligó al reverso de $204 millones, afectando temporalmente el saldo.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v>
      </c>
      <c r="U285" s="49">
        <f>VLOOKUP(Tabla15[[#This Row],[N° 
Evento]],'Eventos de riesgos'!B:I,8,0)</f>
        <v>0</v>
      </c>
      <c r="V285" s="49">
        <f>VLOOKUP(Tabla15[[#This Row],[N° 
Evento]],'Eventos de riesgos'!B:J,9,0)</f>
        <v>0</v>
      </c>
      <c r="W285" s="49">
        <f>VLOOKUP(Tabla15[[#This Row],[N° 
Evento]],'Eventos de riesgos'!B:K,10,0)</f>
        <v>0</v>
      </c>
      <c r="X285" s="44" t="str">
        <f>VLOOKUP(Tabla15[[#This Row],[N° 
Evento]],'Eventos de riesgos'!B:L,11,0)</f>
        <v>7 - Ejecución y Administración de Procesos</v>
      </c>
      <c r="Y285" s="44" t="str">
        <f>VLOOKUP(Tabla15[[#This Row],[N° 
Evento]],'Eventos de riesgos'!B:M,12,0)</f>
        <v>Proveedores</v>
      </c>
      <c r="Z285" s="44" t="str">
        <f>VLOOKUP(Tabla15[[#This Row],[N° 
Evento]],'Eventos de riesgos'!B:N,13,0)</f>
        <v>763 - Incumplimiento de las Actividades Contratadas</v>
      </c>
      <c r="AA285" s="44" t="str">
        <f>+VLOOKUP(Tabla15[[#This Row],[N° 
Evento]],'Eventos de riesgos'!B:AE,23,0)</f>
        <v>Error en aplicación de débitos automáticos</v>
      </c>
      <c r="AB285" s="43" t="str">
        <f>VLOOKUP(Tabla15[[#This Row],[N° 
Evento]],'Eventos de riesgos'!B:O,14,0)</f>
        <v>Ninguna</v>
      </c>
      <c r="AC285" s="48">
        <f>VLOOKUP(Tabla15[[#This Row],[N° 
Evento]],'Eventos de riesgos'!B:P,15,0)</f>
        <v>45991.756249999999</v>
      </c>
      <c r="AD285" s="43" t="str">
        <f>VLOOKUP(Tabla15[[#This Row],[N° 
Evento]],'Eventos de riesgos'!B:Q,16,0)</f>
        <v>Varios tipos de crédito</v>
      </c>
      <c r="AE285" s="43" t="str">
        <f>VLOOKUP(Tabla15[[#This Row],[N° 
Evento]],'Eventos de riesgos'!B:R,17,0)</f>
        <v>Ninguno</v>
      </c>
      <c r="AF285" s="45" t="str">
        <f>VLOOKUP(Tabla15[[#This Row],[N° 
Evento]],'Eventos de riesgos'!B:V,21,0)</f>
        <v>Aprobado</v>
      </c>
      <c r="AG285" s="44" t="str">
        <f>VLOOKUP(Tabla15[[#This Row],[N° 
Evento]],'Eventos de riesgos'!B:W,22,0)</f>
        <v>null
27/11/2025 15:38:56: creado
01/12/2025 23:19:42: Actualizado</v>
      </c>
    </row>
    <row r="286" spans="3:33" ht="63.5" customHeight="1" thickBot="1" x14ac:dyDescent="0.6">
      <c r="C286" s="43" t="str">
        <f>+Tabla15[[#This Row],[N° 
Evento]]&amp;"-"&amp;Tabla15[[#This Row],[N° Tarea]]</f>
        <v>81-7</v>
      </c>
      <c r="D286" s="54">
        <v>81</v>
      </c>
      <c r="E286" s="54">
        <v>7</v>
      </c>
      <c r="F286" s="70" t="s">
        <v>815</v>
      </c>
      <c r="G286" s="44" t="s">
        <v>1019</v>
      </c>
      <c r="H286" s="44" t="s">
        <v>215</v>
      </c>
      <c r="I286" s="45" t="s">
        <v>91</v>
      </c>
      <c r="J286" s="57">
        <v>45965</v>
      </c>
      <c r="K286" s="46">
        <v>45968</v>
      </c>
      <c r="L286" s="71" t="str">
        <f>IF(Tabla15[[#This Row],[Fecha de Finalización]]&gt;0,"Cerrada","En Proceso")</f>
        <v>Cerrada</v>
      </c>
      <c r="M286" s="52">
        <f t="shared" si="12"/>
        <v>3</v>
      </c>
      <c r="N286" s="44"/>
      <c r="O286" s="43">
        <f>VLOOKUP(Tabla15[[#This Row],[N° 
Evento]],'Eventos de riesgos'!B:C,2,0)</f>
        <v>2025</v>
      </c>
      <c r="P286" s="43" t="str">
        <f>VLOOKUP(Tabla15[[#This Row],[N° 
Evento]],'Eventos de riesgos'!B:D,3,0)</f>
        <v>Nov</v>
      </c>
      <c r="Q286" s="48">
        <f>VLOOKUP(Tabla15[[#This Row],[N° 
Evento]],'Eventos de riesgos'!B:E,4,0)</f>
        <v>45961.625</v>
      </c>
      <c r="R286" s="48">
        <f>VLOOKUP(Tabla15[[#This Row],[N° 
Evento]],'Eventos de riesgos'!B:F,5,0)</f>
        <v>45967.416666666664</v>
      </c>
      <c r="S286" s="48">
        <f>VLOOKUP(Tabla15[[#This Row],[N° 
Evento]],'Eventos de riesgos'!B:G,6,0)</f>
        <v>45965.625</v>
      </c>
      <c r="T286" s="62"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•Programado para cobrar: $239 millones
•Reportado como cobrado: $217 millones
Este valor llamó la atención porque normalmente se cobran cerca de $100 millones, no más del doble como ocurrió esta vez.
Se revisó manualmente algunos asociados y encontró algo incoherente:
•Personas con más de 60 días de mora aparecían con débito “exitoso”.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•Que el banco había tenido una falla técnica.
•Que esos débitos no debían considerarse válidos.
•Que enviaría el detalle correcto al día siguiente.
Debido a que la información enviada por el banco no fue clara, los débitos reportados como exitosos se aplicaron en Febor el 6 de noviembre.
Ese mismo día se aclaró la situación y se descubrió:
•De los $217 millones que habían entrado,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•El 6 de noviembre Febor cargó nuevamente los débitos reales de los asociados con pagos pendientes.
•El 7 de noviembre, se aplicó esos débitos con retrofecha,
para evitar que los asociados aparecieran en mora o generaran intereses.
•A los asociados a quienes no se les efectuó el débito, se les enviará un mensaje solicitando mantener los recursos disponibles para realizar el cobro. 
•A estos asociados no se les generarán intereses de mora por el periodo comprendido entre el 1 y el 10.
Reunión 7 noviembre 2025
Ante el incidente, se activó un comité de crisis el 7 de noviembre de 2025 para coordinar las acciones. Se ordenó formalizar la queja ante Coopcentral y activar el plan B con Davivienda y Credicorp Capital, así como realizar pruebas comparativas entre entidades para asegurar la continuidad y estabilidad del proceso.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•Activar el token el 12 de diciembre.
•Solicitar la capacitación correspondiente.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Comité de Gerencia 13 enero 2025
Se socializó el avance del proceso con Davivienda, relacionado con la creación del token, la adquisición de usuarios y la capacitación para el uso de la plataforma y las plantillas de cargue.
Adicionalmente, se descartó la alternativa de implementación con Bancolombia, por lo cual la actividad asociada fue retirada del evento y se dio por finalizada.
Causa
La causa del incidente se originó en una falla técnica presentada en los sistemas de Coopcentral, la cual generó reportes incorrectos de débitos como “exitosos” sin que estos hubieran sido aplicados realmente a las cuentas de los asociados.
Impacto
*Impactos financieros: No se generaron pérdidas, el error generó un registro inflado del recaudo y obligó al reverso de $204 millones, afectando temporalmente el saldo.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v>
      </c>
      <c r="U286" s="49">
        <f>VLOOKUP(Tabla15[[#This Row],[N° 
Evento]],'Eventos de riesgos'!B:I,8,0)</f>
        <v>0</v>
      </c>
      <c r="V286" s="49">
        <f>VLOOKUP(Tabla15[[#This Row],[N° 
Evento]],'Eventos de riesgos'!B:J,9,0)</f>
        <v>0</v>
      </c>
      <c r="W286" s="49">
        <f>VLOOKUP(Tabla15[[#This Row],[N° 
Evento]],'Eventos de riesgos'!B:K,10,0)</f>
        <v>0</v>
      </c>
      <c r="X286" s="44" t="str">
        <f>VLOOKUP(Tabla15[[#This Row],[N° 
Evento]],'Eventos de riesgos'!B:L,11,0)</f>
        <v>7 - Ejecución y Administración de Procesos</v>
      </c>
      <c r="Y286" s="44" t="str">
        <f>VLOOKUP(Tabla15[[#This Row],[N° 
Evento]],'Eventos de riesgos'!B:M,12,0)</f>
        <v>Proveedores</v>
      </c>
      <c r="Z286" s="44" t="str">
        <f>VLOOKUP(Tabla15[[#This Row],[N° 
Evento]],'Eventos de riesgos'!B:N,13,0)</f>
        <v>763 - Incumplimiento de las Actividades Contratadas</v>
      </c>
      <c r="AA286" s="44" t="str">
        <f>+VLOOKUP(Tabla15[[#This Row],[N° 
Evento]],'Eventos de riesgos'!B:AE,23,0)</f>
        <v>Error en aplicación de débitos automáticos</v>
      </c>
      <c r="AB286" s="43" t="str">
        <f>VLOOKUP(Tabla15[[#This Row],[N° 
Evento]],'Eventos de riesgos'!B:O,14,0)</f>
        <v>Ninguna</v>
      </c>
      <c r="AC286" s="48">
        <f>VLOOKUP(Tabla15[[#This Row],[N° 
Evento]],'Eventos de riesgos'!B:P,15,0)</f>
        <v>45991.756249999999</v>
      </c>
      <c r="AD286" s="43" t="str">
        <f>VLOOKUP(Tabla15[[#This Row],[N° 
Evento]],'Eventos de riesgos'!B:Q,16,0)</f>
        <v>Varios tipos de crédito</v>
      </c>
      <c r="AE286" s="43" t="str">
        <f>VLOOKUP(Tabla15[[#This Row],[N° 
Evento]],'Eventos de riesgos'!B:R,17,0)</f>
        <v>Ninguno</v>
      </c>
      <c r="AF286" s="45" t="str">
        <f>VLOOKUP(Tabla15[[#This Row],[N° 
Evento]],'Eventos de riesgos'!B:V,21,0)</f>
        <v>Aprobado</v>
      </c>
      <c r="AG286" s="44" t="str">
        <f>VLOOKUP(Tabla15[[#This Row],[N° 
Evento]],'Eventos de riesgos'!B:W,22,0)</f>
        <v>null
27/11/2025 15:38:56: creado
01/12/2025 23:19:42: Actualizado</v>
      </c>
    </row>
    <row r="287" spans="3:33" ht="46.5" customHeight="1" thickBot="1" x14ac:dyDescent="0.6">
      <c r="C287" s="43" t="str">
        <f>+Tabla15[[#This Row],[N° 
Evento]]&amp;"-"&amp;Tabla15[[#This Row],[N° Tarea]]</f>
        <v>81-8</v>
      </c>
      <c r="D287" s="54">
        <v>81</v>
      </c>
      <c r="E287" s="54">
        <v>8</v>
      </c>
      <c r="F287" s="70" t="s">
        <v>816</v>
      </c>
      <c r="G287" s="44" t="s">
        <v>1019</v>
      </c>
      <c r="H287" s="44" t="s">
        <v>509</v>
      </c>
      <c r="I287" s="45" t="s">
        <v>511</v>
      </c>
      <c r="J287" s="57">
        <v>45965</v>
      </c>
      <c r="K287" s="46">
        <v>45968</v>
      </c>
      <c r="L287" s="71" t="str">
        <f>IF(Tabla15[[#This Row],[Fecha de Finalización]]&gt;0,"Cerrada","En Proceso")</f>
        <v>Cerrada</v>
      </c>
      <c r="M287" s="52">
        <f t="shared" si="12"/>
        <v>3</v>
      </c>
      <c r="N287" s="44"/>
      <c r="O287" s="43">
        <f>VLOOKUP(Tabla15[[#This Row],[N° 
Evento]],'Eventos de riesgos'!B:C,2,0)</f>
        <v>2025</v>
      </c>
      <c r="P287" s="43" t="str">
        <f>VLOOKUP(Tabla15[[#This Row],[N° 
Evento]],'Eventos de riesgos'!B:D,3,0)</f>
        <v>Nov</v>
      </c>
      <c r="Q287" s="48">
        <f>VLOOKUP(Tabla15[[#This Row],[N° 
Evento]],'Eventos de riesgos'!B:E,4,0)</f>
        <v>45961.625</v>
      </c>
      <c r="R287" s="48">
        <f>VLOOKUP(Tabla15[[#This Row],[N° 
Evento]],'Eventos de riesgos'!B:F,5,0)</f>
        <v>45967.416666666664</v>
      </c>
      <c r="S287" s="48">
        <f>VLOOKUP(Tabla15[[#This Row],[N° 
Evento]],'Eventos de riesgos'!B:G,6,0)</f>
        <v>45965.625</v>
      </c>
      <c r="T287" s="62"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•Programado para cobrar: $239 millones
•Reportado como cobrado: $217 millones
Este valor llamó la atención porque normalmente se cobran cerca de $100 millones, no más del doble como ocurrió esta vez.
Se revisó manualmente algunos asociados y encontró algo incoherente:
•Personas con más de 60 días de mora aparecían con débito “exitoso”.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•Que el banco había tenido una falla técnica.
•Que esos débitos no debían considerarse válidos.
•Que enviaría el detalle correcto al día siguiente.
Debido a que la información enviada por el banco no fue clara, los débitos reportados como exitosos se aplicaron en Febor el 6 de noviembre.
Ese mismo día se aclaró la situación y se descubrió:
•De los $217 millones que habían entrado,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•El 6 de noviembre Febor cargó nuevamente los débitos reales de los asociados con pagos pendientes.
•El 7 de noviembre, se aplicó esos débitos con retrofecha,
para evitar que los asociados aparecieran en mora o generaran intereses.
•A los asociados a quienes no se les efectuó el débito, se les enviará un mensaje solicitando mantener los recursos disponibles para realizar el cobro. 
•A estos asociados no se les generarán intereses de mora por el periodo comprendido entre el 1 y el 10.
Reunión 7 noviembre 2025
Ante el incidente, se activó un comité de crisis el 7 de noviembre de 2025 para coordinar las acciones. Se ordenó formalizar la queja ante Coopcentral y activar el plan B con Davivienda y Credicorp Capital, así como realizar pruebas comparativas entre entidades para asegurar la continuidad y estabilidad del proceso.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•Activar el token el 12 de diciembre.
•Solicitar la capacitación correspondiente.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Comité de Gerencia 13 enero 2025
Se socializó el avance del proceso con Davivienda, relacionado con la creación del token, la adquisición de usuarios y la capacitación para el uso de la plataforma y las plantillas de cargue.
Adicionalmente, se descartó la alternativa de implementación con Bancolombia, por lo cual la actividad asociada fue retirada del evento y se dio por finalizada.
Causa
La causa del incidente se originó en una falla técnica presentada en los sistemas de Coopcentral, la cual generó reportes incorrectos de débitos como “exitosos” sin que estos hubieran sido aplicados realmente a las cuentas de los asociados.
Impacto
*Impactos financieros: No se generaron pérdidas, el error generó un registro inflado del recaudo y obligó al reverso de $204 millones, afectando temporalmente el saldo.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v>
      </c>
      <c r="U287" s="49">
        <f>VLOOKUP(Tabla15[[#This Row],[N° 
Evento]],'Eventos de riesgos'!B:I,8,0)</f>
        <v>0</v>
      </c>
      <c r="V287" s="49">
        <f>VLOOKUP(Tabla15[[#This Row],[N° 
Evento]],'Eventos de riesgos'!B:J,9,0)</f>
        <v>0</v>
      </c>
      <c r="W287" s="49">
        <f>VLOOKUP(Tabla15[[#This Row],[N° 
Evento]],'Eventos de riesgos'!B:K,10,0)</f>
        <v>0</v>
      </c>
      <c r="X287" s="44" t="str">
        <f>VLOOKUP(Tabla15[[#This Row],[N° 
Evento]],'Eventos de riesgos'!B:L,11,0)</f>
        <v>7 - Ejecución y Administración de Procesos</v>
      </c>
      <c r="Y287" s="44" t="str">
        <f>VLOOKUP(Tabla15[[#This Row],[N° 
Evento]],'Eventos de riesgos'!B:M,12,0)</f>
        <v>Proveedores</v>
      </c>
      <c r="Z287" s="44" t="str">
        <f>VLOOKUP(Tabla15[[#This Row],[N° 
Evento]],'Eventos de riesgos'!B:N,13,0)</f>
        <v>763 - Incumplimiento de las Actividades Contratadas</v>
      </c>
      <c r="AA287" s="44" t="str">
        <f>+VLOOKUP(Tabla15[[#This Row],[N° 
Evento]],'Eventos de riesgos'!B:AE,23,0)</f>
        <v>Error en aplicación de débitos automáticos</v>
      </c>
      <c r="AB287" s="43" t="str">
        <f>VLOOKUP(Tabla15[[#This Row],[N° 
Evento]],'Eventos de riesgos'!B:O,14,0)</f>
        <v>Ninguna</v>
      </c>
      <c r="AC287" s="48">
        <f>VLOOKUP(Tabla15[[#This Row],[N° 
Evento]],'Eventos de riesgos'!B:P,15,0)</f>
        <v>45991.756249999999</v>
      </c>
      <c r="AD287" s="43" t="str">
        <f>VLOOKUP(Tabla15[[#This Row],[N° 
Evento]],'Eventos de riesgos'!B:Q,16,0)</f>
        <v>Varios tipos de crédito</v>
      </c>
      <c r="AE287" s="43" t="str">
        <f>VLOOKUP(Tabla15[[#This Row],[N° 
Evento]],'Eventos de riesgos'!B:R,17,0)</f>
        <v>Ninguno</v>
      </c>
      <c r="AF287" s="45" t="str">
        <f>VLOOKUP(Tabla15[[#This Row],[N° 
Evento]],'Eventos de riesgos'!B:V,21,0)</f>
        <v>Aprobado</v>
      </c>
      <c r="AG287" s="44" t="str">
        <f>VLOOKUP(Tabla15[[#This Row],[N° 
Evento]],'Eventos de riesgos'!B:W,22,0)</f>
        <v>null
27/11/2025 15:38:56: creado
01/12/2025 23:19:42: Actualizado</v>
      </c>
    </row>
    <row r="288" spans="3:33" ht="46.5" customHeight="1" thickBot="1" x14ac:dyDescent="0.6">
      <c r="C288" s="43" t="str">
        <f>+Tabla15[[#This Row],[N° 
Evento]]&amp;"-"&amp;Tabla15[[#This Row],[N° Tarea]]</f>
        <v>81-9</v>
      </c>
      <c r="D288" s="54">
        <v>81</v>
      </c>
      <c r="E288" s="54">
        <v>9</v>
      </c>
      <c r="F288" s="70" t="s">
        <v>817</v>
      </c>
      <c r="G288" s="44" t="s">
        <v>1019</v>
      </c>
      <c r="H288" s="44" t="s">
        <v>904</v>
      </c>
      <c r="I288" s="44" t="s">
        <v>905</v>
      </c>
      <c r="J288" s="57">
        <v>45965</v>
      </c>
      <c r="K288" s="46">
        <v>45971</v>
      </c>
      <c r="L288" s="71" t="str">
        <f>IF(Tabla15[[#This Row],[Fecha de Finalización]]&gt;0,"Cerrada","En Proceso")</f>
        <v>Cerrada</v>
      </c>
      <c r="M288" s="52">
        <f t="shared" si="12"/>
        <v>6</v>
      </c>
      <c r="N288" s="44" t="s">
        <v>977</v>
      </c>
      <c r="O288" s="43">
        <f>VLOOKUP(Tabla15[[#This Row],[N° 
Evento]],'Eventos de riesgos'!B:C,2,0)</f>
        <v>2025</v>
      </c>
      <c r="P288" s="43" t="str">
        <f>VLOOKUP(Tabla15[[#This Row],[N° 
Evento]],'Eventos de riesgos'!B:D,3,0)</f>
        <v>Nov</v>
      </c>
      <c r="Q288" s="48">
        <f>VLOOKUP(Tabla15[[#This Row],[N° 
Evento]],'Eventos de riesgos'!B:E,4,0)</f>
        <v>45961.625</v>
      </c>
      <c r="R288" s="48">
        <f>VLOOKUP(Tabla15[[#This Row],[N° 
Evento]],'Eventos de riesgos'!B:F,5,0)</f>
        <v>45967.416666666664</v>
      </c>
      <c r="S288" s="48">
        <f>VLOOKUP(Tabla15[[#This Row],[N° 
Evento]],'Eventos de riesgos'!B:G,6,0)</f>
        <v>45965.625</v>
      </c>
      <c r="T288" s="62"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•Programado para cobrar: $239 millones
•Reportado como cobrado: $217 millones
Este valor llamó la atención porque normalmente se cobran cerca de $100 millones, no más del doble como ocurrió esta vez.
Se revisó manualmente algunos asociados y encontró algo incoherente:
•Personas con más de 60 días de mora aparecían con débito “exitoso”.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•Que el banco había tenido una falla técnica.
•Que esos débitos no debían considerarse válidos.
•Que enviaría el detalle correcto al día siguiente.
Debido a que la información enviada por el banco no fue clara, los débitos reportados como exitosos se aplicaron en Febor el 6 de noviembre.
Ese mismo día se aclaró la situación y se descubrió:
•De los $217 millones que habían entrado,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•El 6 de noviembre Febor cargó nuevamente los débitos reales de los asociados con pagos pendientes.
•El 7 de noviembre, se aplicó esos débitos con retrofecha,
para evitar que los asociados aparecieran en mora o generaran intereses.
•A los asociados a quienes no se les efectuó el débito, se les enviará un mensaje solicitando mantener los recursos disponibles para realizar el cobro. 
•A estos asociados no se les generarán intereses de mora por el periodo comprendido entre el 1 y el 10.
Reunión 7 noviembre 2025
Ante el incidente, se activó un comité de crisis el 7 de noviembre de 2025 para coordinar las acciones. Se ordenó formalizar la queja ante Coopcentral y activar el plan B con Davivienda y Credicorp Capital, así como realizar pruebas comparativas entre entidades para asegurar la continuidad y estabilidad del proceso.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•Activar el token el 12 de diciembre.
•Solicitar la capacitación correspondiente.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Comité de Gerencia 13 enero 2025
Se socializó el avance del proceso con Davivienda, relacionado con la creación del token, la adquisición de usuarios y la capacitación para el uso de la plataforma y las plantillas de cargue.
Adicionalmente, se descartó la alternativa de implementación con Bancolombia, por lo cual la actividad asociada fue retirada del evento y se dio por finalizada.
Causa
La causa del incidente se originó en una falla técnica presentada en los sistemas de Coopcentral, la cual generó reportes incorrectos de débitos como “exitosos” sin que estos hubieran sido aplicados realmente a las cuentas de los asociados.
Impacto
*Impactos financieros: No se generaron pérdidas, el error generó un registro inflado del recaudo y obligó al reverso de $204 millones, afectando temporalmente el saldo.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v>
      </c>
      <c r="U288" s="49">
        <f>VLOOKUP(Tabla15[[#This Row],[N° 
Evento]],'Eventos de riesgos'!B:I,8,0)</f>
        <v>0</v>
      </c>
      <c r="V288" s="49">
        <f>VLOOKUP(Tabla15[[#This Row],[N° 
Evento]],'Eventos de riesgos'!B:J,9,0)</f>
        <v>0</v>
      </c>
      <c r="W288" s="49">
        <f>VLOOKUP(Tabla15[[#This Row],[N° 
Evento]],'Eventos de riesgos'!B:K,10,0)</f>
        <v>0</v>
      </c>
      <c r="X288" s="44" t="str">
        <f>VLOOKUP(Tabla15[[#This Row],[N° 
Evento]],'Eventos de riesgos'!B:L,11,0)</f>
        <v>7 - Ejecución y Administración de Procesos</v>
      </c>
      <c r="Y288" s="44" t="str">
        <f>VLOOKUP(Tabla15[[#This Row],[N° 
Evento]],'Eventos de riesgos'!B:M,12,0)</f>
        <v>Proveedores</v>
      </c>
      <c r="Z288" s="44" t="str">
        <f>VLOOKUP(Tabla15[[#This Row],[N° 
Evento]],'Eventos de riesgos'!B:N,13,0)</f>
        <v>763 - Incumplimiento de las Actividades Contratadas</v>
      </c>
      <c r="AA288" s="44" t="str">
        <f>+VLOOKUP(Tabla15[[#This Row],[N° 
Evento]],'Eventos de riesgos'!B:AE,23,0)</f>
        <v>Error en aplicación de débitos automáticos</v>
      </c>
      <c r="AB288" s="43" t="str">
        <f>VLOOKUP(Tabla15[[#This Row],[N° 
Evento]],'Eventos de riesgos'!B:O,14,0)</f>
        <v>Ninguna</v>
      </c>
      <c r="AC288" s="48">
        <f>VLOOKUP(Tabla15[[#This Row],[N° 
Evento]],'Eventos de riesgos'!B:P,15,0)</f>
        <v>45991.756249999999</v>
      </c>
      <c r="AD288" s="43" t="str">
        <f>VLOOKUP(Tabla15[[#This Row],[N° 
Evento]],'Eventos de riesgos'!B:Q,16,0)</f>
        <v>Varios tipos de crédito</v>
      </c>
      <c r="AE288" s="43" t="str">
        <f>VLOOKUP(Tabla15[[#This Row],[N° 
Evento]],'Eventos de riesgos'!B:R,17,0)</f>
        <v>Ninguno</v>
      </c>
      <c r="AF288" s="45" t="str">
        <f>VLOOKUP(Tabla15[[#This Row],[N° 
Evento]],'Eventos de riesgos'!B:V,21,0)</f>
        <v>Aprobado</v>
      </c>
      <c r="AG288" s="44" t="str">
        <f>VLOOKUP(Tabla15[[#This Row],[N° 
Evento]],'Eventos de riesgos'!B:W,22,0)</f>
        <v>null
27/11/2025 15:38:56: creado
01/12/2025 23:19:42: Actualizado</v>
      </c>
    </row>
    <row r="289" spans="3:33" ht="61" customHeight="1" thickBot="1" x14ac:dyDescent="0.6">
      <c r="C289" s="43" t="str">
        <f>+Tabla15[[#This Row],[N° 
Evento]]&amp;"-"&amp;Tabla15[[#This Row],[N° Tarea]]</f>
        <v>81-10</v>
      </c>
      <c r="D289" s="54">
        <v>81</v>
      </c>
      <c r="E289" s="54">
        <v>10</v>
      </c>
      <c r="F289" s="70" t="s">
        <v>978</v>
      </c>
      <c r="G289" s="44" t="s">
        <v>1020</v>
      </c>
      <c r="H289" s="44" t="s">
        <v>915</v>
      </c>
      <c r="I289" s="45" t="s">
        <v>91</v>
      </c>
      <c r="J289" s="46">
        <v>46003</v>
      </c>
      <c r="K289" s="46">
        <v>46003</v>
      </c>
      <c r="L289" s="71" t="str">
        <f>IF(Tabla15[[#This Row],[Fecha de Finalización]]&gt;0,"Cerrada","En Proceso")</f>
        <v>Cerrada</v>
      </c>
      <c r="M289" s="52">
        <f t="shared" si="12"/>
        <v>0</v>
      </c>
      <c r="N289" s="44" t="s">
        <v>982</v>
      </c>
      <c r="O289" s="43">
        <f>VLOOKUP(Tabla15[[#This Row],[N° 
Evento]],'Eventos de riesgos'!B:C,2,0)</f>
        <v>2025</v>
      </c>
      <c r="P289" s="43" t="str">
        <f>VLOOKUP(Tabla15[[#This Row],[N° 
Evento]],'Eventos de riesgos'!B:D,3,0)</f>
        <v>Nov</v>
      </c>
      <c r="Q289" s="48">
        <f>VLOOKUP(Tabla15[[#This Row],[N° 
Evento]],'Eventos de riesgos'!B:E,4,0)</f>
        <v>45961.625</v>
      </c>
      <c r="R289" s="48">
        <f>VLOOKUP(Tabla15[[#This Row],[N° 
Evento]],'Eventos de riesgos'!B:F,5,0)</f>
        <v>45967.416666666664</v>
      </c>
      <c r="S289" s="48">
        <f>VLOOKUP(Tabla15[[#This Row],[N° 
Evento]],'Eventos de riesgos'!B:G,6,0)</f>
        <v>45965.625</v>
      </c>
      <c r="T289" s="62"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•Programado para cobrar: $239 millones
•Reportado como cobrado: $217 millones
Este valor llamó la atención porque normalmente se cobran cerca de $100 millones, no más del doble como ocurrió esta vez.
Se revisó manualmente algunos asociados y encontró algo incoherente:
•Personas con más de 60 días de mora aparecían con débito “exitoso”.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•Que el banco había tenido una falla técnica.
•Que esos débitos no debían considerarse válidos.
•Que enviaría el detalle correcto al día siguiente.
Debido a que la información enviada por el banco no fue clara, los débitos reportados como exitosos se aplicaron en Febor el 6 de noviembre.
Ese mismo día se aclaró la situación y se descubrió:
•De los $217 millones que habían entrado,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•El 6 de noviembre Febor cargó nuevamente los débitos reales de los asociados con pagos pendientes.
•El 7 de noviembre, se aplicó esos débitos con retrofecha,
para evitar que los asociados aparecieran en mora o generaran intereses.
•A los asociados a quienes no se les efectuó el débito, se les enviará un mensaje solicitando mantener los recursos disponibles para realizar el cobro. 
•A estos asociados no se les generarán intereses de mora por el periodo comprendido entre el 1 y el 10.
Reunión 7 noviembre 2025
Ante el incidente, se activó un comité de crisis el 7 de noviembre de 2025 para coordinar las acciones. Se ordenó formalizar la queja ante Coopcentral y activar el plan B con Davivienda y Credicorp Capital, así como realizar pruebas comparativas entre entidades para asegurar la continuidad y estabilidad del proceso.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•Activar el token el 12 de diciembre.
•Solicitar la capacitación correspondiente.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Comité de Gerencia 13 enero 2025
Se socializó el avance del proceso con Davivienda, relacionado con la creación del token, la adquisición de usuarios y la capacitación para el uso de la plataforma y las plantillas de cargue.
Adicionalmente, se descartó la alternativa de implementación con Bancolombia, por lo cual la actividad asociada fue retirada del evento y se dio por finalizada.
Causa
La causa del incidente se originó en una falla técnica presentada en los sistemas de Coopcentral, la cual generó reportes incorrectos de débitos como “exitosos” sin que estos hubieran sido aplicados realmente a las cuentas de los asociados.
Impacto
*Impactos financieros: No se generaron pérdidas, el error generó un registro inflado del recaudo y obligó al reverso de $204 millones, afectando temporalmente el saldo.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v>
      </c>
      <c r="U289" s="49">
        <f>VLOOKUP(Tabla15[[#This Row],[N° 
Evento]],'Eventos de riesgos'!B:I,8,0)</f>
        <v>0</v>
      </c>
      <c r="V289" s="49">
        <f>VLOOKUP(Tabla15[[#This Row],[N° 
Evento]],'Eventos de riesgos'!B:J,9,0)</f>
        <v>0</v>
      </c>
      <c r="W289" s="49">
        <f>VLOOKUP(Tabla15[[#This Row],[N° 
Evento]],'Eventos de riesgos'!B:K,10,0)</f>
        <v>0</v>
      </c>
      <c r="X289" s="44" t="str">
        <f>VLOOKUP(Tabla15[[#This Row],[N° 
Evento]],'Eventos de riesgos'!B:L,11,0)</f>
        <v>7 - Ejecución y Administración de Procesos</v>
      </c>
      <c r="Y289" s="44" t="str">
        <f>VLOOKUP(Tabla15[[#This Row],[N° 
Evento]],'Eventos de riesgos'!B:M,12,0)</f>
        <v>Proveedores</v>
      </c>
      <c r="Z289" s="44" t="str">
        <f>VLOOKUP(Tabla15[[#This Row],[N° 
Evento]],'Eventos de riesgos'!B:N,13,0)</f>
        <v>763 - Incumplimiento de las Actividades Contratadas</v>
      </c>
      <c r="AA289" s="44" t="str">
        <f>+VLOOKUP(Tabla15[[#This Row],[N° 
Evento]],'Eventos de riesgos'!B:AE,23,0)</f>
        <v>Error en aplicación de débitos automáticos</v>
      </c>
      <c r="AB289" s="43" t="str">
        <f>VLOOKUP(Tabla15[[#This Row],[N° 
Evento]],'Eventos de riesgos'!B:O,14,0)</f>
        <v>Ninguna</v>
      </c>
      <c r="AC289" s="48">
        <f>VLOOKUP(Tabla15[[#This Row],[N° 
Evento]],'Eventos de riesgos'!B:P,15,0)</f>
        <v>45991.756249999999</v>
      </c>
      <c r="AD289" s="43" t="str">
        <f>VLOOKUP(Tabla15[[#This Row],[N° 
Evento]],'Eventos de riesgos'!B:Q,16,0)</f>
        <v>Varios tipos de crédito</v>
      </c>
      <c r="AE289" s="43" t="str">
        <f>VLOOKUP(Tabla15[[#This Row],[N° 
Evento]],'Eventos de riesgos'!B:R,17,0)</f>
        <v>Ninguno</v>
      </c>
      <c r="AF289" s="45" t="str">
        <f>VLOOKUP(Tabla15[[#This Row],[N° 
Evento]],'Eventos de riesgos'!B:V,21,0)</f>
        <v>Aprobado</v>
      </c>
      <c r="AG289" s="44" t="str">
        <f>VLOOKUP(Tabla15[[#This Row],[N° 
Evento]],'Eventos de riesgos'!B:W,22,0)</f>
        <v>null
27/11/2025 15:38:56: creado
01/12/2025 23:19:42: Actualizado</v>
      </c>
    </row>
    <row r="290" spans="3:33" ht="61" customHeight="1" thickBot="1" x14ac:dyDescent="0.6">
      <c r="C290" s="43" t="str">
        <f>+Tabla15[[#This Row],[N° 
Evento]]&amp;"-"&amp;Tabla15[[#This Row],[N° Tarea]]</f>
        <v>81-11</v>
      </c>
      <c r="D290" s="54">
        <v>81</v>
      </c>
      <c r="E290" s="54">
        <v>11</v>
      </c>
      <c r="F290" s="70" t="s">
        <v>979</v>
      </c>
      <c r="G290" s="44" t="s">
        <v>1020</v>
      </c>
      <c r="H290" s="44" t="s">
        <v>915</v>
      </c>
      <c r="I290" s="44" t="s">
        <v>983</v>
      </c>
      <c r="J290" s="57">
        <v>46003</v>
      </c>
      <c r="K290" s="46">
        <v>46022</v>
      </c>
      <c r="L290" s="71" t="str">
        <f>IF(Tabla15[[#This Row],[Fecha de Finalización]]&gt;0,"Cerrada","En Proceso")</f>
        <v>Cerrada</v>
      </c>
      <c r="M290" s="52">
        <f t="shared" si="12"/>
        <v>19</v>
      </c>
      <c r="N290" s="44"/>
      <c r="O290" s="43">
        <f>VLOOKUP(Tabla15[[#This Row],[N° 
Evento]],'Eventos de riesgos'!B:C,2,0)</f>
        <v>2025</v>
      </c>
      <c r="P290" s="43" t="str">
        <f>VLOOKUP(Tabla15[[#This Row],[N° 
Evento]],'Eventos de riesgos'!B:D,3,0)</f>
        <v>Nov</v>
      </c>
      <c r="Q290" s="48">
        <f>VLOOKUP(Tabla15[[#This Row],[N° 
Evento]],'Eventos de riesgos'!B:E,4,0)</f>
        <v>45961.625</v>
      </c>
      <c r="R290" s="48">
        <f>VLOOKUP(Tabla15[[#This Row],[N° 
Evento]],'Eventos de riesgos'!B:F,5,0)</f>
        <v>45967.416666666664</v>
      </c>
      <c r="S290" s="48">
        <f>VLOOKUP(Tabla15[[#This Row],[N° 
Evento]],'Eventos de riesgos'!B:G,6,0)</f>
        <v>45965.625</v>
      </c>
      <c r="T290" s="62"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•Programado para cobrar: $239 millones
•Reportado como cobrado: $217 millones
Este valor llamó la atención porque normalmente se cobran cerca de $100 millones, no más del doble como ocurrió esta vez.
Se revisó manualmente algunos asociados y encontró algo incoherente:
•Personas con más de 60 días de mora aparecían con débito “exitoso”.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•Que el banco había tenido una falla técnica.
•Que esos débitos no debían considerarse válidos.
•Que enviaría el detalle correcto al día siguiente.
Debido a que la información enviada por el banco no fue clara, los débitos reportados como exitosos se aplicaron en Febor el 6 de noviembre.
Ese mismo día se aclaró la situación y se descubrió:
•De los $217 millones que habían entrado,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•El 6 de noviembre Febor cargó nuevamente los débitos reales de los asociados con pagos pendientes.
•El 7 de noviembre, se aplicó esos débitos con retrofecha,
para evitar que los asociados aparecieran en mora o generaran intereses.
•A los asociados a quienes no se les efectuó el débito, se les enviará un mensaje solicitando mantener los recursos disponibles para realizar el cobro. 
•A estos asociados no se les generarán intereses de mora por el periodo comprendido entre el 1 y el 10.
Reunión 7 noviembre 2025
Ante el incidente, se activó un comité de crisis el 7 de noviembre de 2025 para coordinar las acciones. Se ordenó formalizar la queja ante Coopcentral y activar el plan B con Davivienda y Credicorp Capital, así como realizar pruebas comparativas entre entidades para asegurar la continuidad y estabilidad del proceso.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•Activar el token el 12 de diciembre.
•Solicitar la capacitación correspondiente.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Comité de Gerencia 13 enero 2025
Se socializó el avance del proceso con Davivienda, relacionado con la creación del token, la adquisición de usuarios y la capacitación para el uso de la plataforma y las plantillas de cargue.
Adicionalmente, se descartó la alternativa de implementación con Bancolombia, por lo cual la actividad asociada fue retirada del evento y se dio por finalizada.
Causa
La causa del incidente se originó en una falla técnica presentada en los sistemas de Coopcentral, la cual generó reportes incorrectos de débitos como “exitosos” sin que estos hubieran sido aplicados realmente a las cuentas de los asociados.
Impacto
*Impactos financieros: No se generaron pérdidas, el error generó un registro inflado del recaudo y obligó al reverso de $204 millones, afectando temporalmente el saldo.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v>
      </c>
      <c r="U290" s="49">
        <f>VLOOKUP(Tabla15[[#This Row],[N° 
Evento]],'Eventos de riesgos'!B:I,8,0)</f>
        <v>0</v>
      </c>
      <c r="V290" s="49">
        <f>VLOOKUP(Tabla15[[#This Row],[N° 
Evento]],'Eventos de riesgos'!B:J,9,0)</f>
        <v>0</v>
      </c>
      <c r="W290" s="49">
        <f>VLOOKUP(Tabla15[[#This Row],[N° 
Evento]],'Eventos de riesgos'!B:K,10,0)</f>
        <v>0</v>
      </c>
      <c r="X290" s="44" t="str">
        <f>VLOOKUP(Tabla15[[#This Row],[N° 
Evento]],'Eventos de riesgos'!B:L,11,0)</f>
        <v>7 - Ejecución y Administración de Procesos</v>
      </c>
      <c r="Y290" s="44" t="str">
        <f>VLOOKUP(Tabla15[[#This Row],[N° 
Evento]],'Eventos de riesgos'!B:M,12,0)</f>
        <v>Proveedores</v>
      </c>
      <c r="Z290" s="44" t="str">
        <f>VLOOKUP(Tabla15[[#This Row],[N° 
Evento]],'Eventos de riesgos'!B:N,13,0)</f>
        <v>763 - Incumplimiento de las Actividades Contratadas</v>
      </c>
      <c r="AA290" s="44" t="str">
        <f>+VLOOKUP(Tabla15[[#This Row],[N° 
Evento]],'Eventos de riesgos'!B:AE,23,0)</f>
        <v>Error en aplicación de débitos automáticos</v>
      </c>
      <c r="AB290" s="43" t="str">
        <f>VLOOKUP(Tabla15[[#This Row],[N° 
Evento]],'Eventos de riesgos'!B:O,14,0)</f>
        <v>Ninguna</v>
      </c>
      <c r="AC290" s="48">
        <f>VLOOKUP(Tabla15[[#This Row],[N° 
Evento]],'Eventos de riesgos'!B:P,15,0)</f>
        <v>45991.756249999999</v>
      </c>
      <c r="AD290" s="43" t="str">
        <f>VLOOKUP(Tabla15[[#This Row],[N° 
Evento]],'Eventos de riesgos'!B:Q,16,0)</f>
        <v>Varios tipos de crédito</v>
      </c>
      <c r="AE290" s="43" t="str">
        <f>VLOOKUP(Tabla15[[#This Row],[N° 
Evento]],'Eventos de riesgos'!B:R,17,0)</f>
        <v>Ninguno</v>
      </c>
      <c r="AF290" s="45" t="str">
        <f>VLOOKUP(Tabla15[[#This Row],[N° 
Evento]],'Eventos de riesgos'!B:V,21,0)</f>
        <v>Aprobado</v>
      </c>
      <c r="AG290" s="44" t="str">
        <f>VLOOKUP(Tabla15[[#This Row],[N° 
Evento]],'Eventos de riesgos'!B:W,22,0)</f>
        <v>null
27/11/2025 15:38:56: creado
01/12/2025 23:19:42: Actualizado</v>
      </c>
    </row>
    <row r="291" spans="3:33" ht="61" customHeight="1" thickBot="1" x14ac:dyDescent="0.6">
      <c r="C291" s="54" t="str">
        <f>+Tabla15[[#This Row],[N° 
Evento]]&amp;"-"&amp;Tabla15[[#This Row],[N° Tarea]]</f>
        <v>81-13</v>
      </c>
      <c r="D291" s="54">
        <v>81</v>
      </c>
      <c r="E291" s="54">
        <v>13</v>
      </c>
      <c r="F291" s="70" t="s">
        <v>980</v>
      </c>
      <c r="G291" s="44" t="s">
        <v>1020</v>
      </c>
      <c r="H291" s="44" t="s">
        <v>915</v>
      </c>
      <c r="I291" s="44" t="s">
        <v>983</v>
      </c>
      <c r="J291" s="57">
        <v>46003</v>
      </c>
      <c r="K291" s="57">
        <v>46035</v>
      </c>
      <c r="L291" s="72" t="str">
        <f>IF(Tabla15[[#This Row],[Fecha de Finalización]]&gt;0,"Cerrada","En Proceso")</f>
        <v>Cerrada</v>
      </c>
      <c r="M291" s="58">
        <f>+K291-J291</f>
        <v>32</v>
      </c>
      <c r="N291" s="59" t="s">
        <v>1003</v>
      </c>
      <c r="O291" s="54">
        <f>VLOOKUP(Tabla15[[#This Row],[N° 
Evento]],'Eventos de riesgos'!B:C,2,0)</f>
        <v>2025</v>
      </c>
      <c r="P291" s="54" t="str">
        <f>VLOOKUP(Tabla15[[#This Row],[N° 
Evento]],'Eventos de riesgos'!B:D,3,0)</f>
        <v>Nov</v>
      </c>
      <c r="Q291" s="60">
        <f>VLOOKUP(Tabla15[[#This Row],[N° 
Evento]],'Eventos de riesgos'!B:E,4,0)</f>
        <v>45961.625</v>
      </c>
      <c r="R291" s="60">
        <f>VLOOKUP(Tabla15[[#This Row],[N° 
Evento]],'Eventos de riesgos'!B:F,5,0)</f>
        <v>45967.416666666664</v>
      </c>
      <c r="S291" s="60">
        <f>VLOOKUP(Tabla15[[#This Row],[N° 
Evento]],'Eventos de riesgos'!B:G,6,0)</f>
        <v>45965.625</v>
      </c>
      <c r="T291" s="63" t="str">
        <f>VLOOKUP(Tabla15[[#This Row],[N° 
Evento]],'Eventos de riesgos'!B:H,7,0)</f>
        <v>Caso
El viernes 31 de octubre, el analista Johan Cruz cargó en el sistema bancario el archivo con los débitos automáticos que Febor cobra cada mes a los asociados para pagar sus obligaciones con vencimiento el 1 de noviembre.
Cuando el banco envió el archivo con los débitos procesados, se encontró que:
•Programado para cobrar: $239 millones
•Reportado como cobrado: $217 millones
Este valor llamó la atención porque normalmente se cobran cerca de $100 millones, no más del doble como ocurrió esta vez.
Se revisó manualmente algunos asociados y encontró algo incoherente:
•Personas con más de 60 días de mora aparecían con débito “exitoso”.
•En meses anteriores esos débitos nunca habían pasado porque el banco los rechazaba.
Para confirmar, se llamó a una asociada de este grupo y ella dijo que no le habían realizado ningún débito bancario.
Se pidió una aclaración formal al banco y al área de Contabilidad para entender qué estaba pasando. El funcionario de Coopcentral, Gabriel Espinosa, informó entonces:
•Que el banco había tenido una falla técnica.
•Que esos débitos no debían considerarse válidos.
•Que enviaría el detalle correcto al día siguiente.
Debido a que la información enviada por el banco no fue clara, los débitos reportados como exitosos se aplicaron en Febor el 6 de noviembre.
Ese mismo día se aclaró la situación y se descubrió:
•De los $217 millones que habían entrado,
•$204 millones no correspondían a débitos reales.
El banco, al reconocer la falla, descontó esos $204 millones directamente de la cuenta de Febor para corregir el error.
Esto significa que los asociados nunca pagaron ese dinero; fue un valor que el banco reflejó por error, y luego revirtió.
Otro punto importante fue que los únicos débitos correctamente procesados fueron los del BBVA, mientras que todos los demás bancos aparecieron rechazados o inconsistentes. Esto coincide con la explicación de la falla técnica del banco.
Después de aclarar la falla:
•El 6 de noviembre Febor cargó nuevamente los débitos reales de los asociados con pagos pendientes.
•El 7 de noviembre, se aplicó esos débitos con retrofecha,
para evitar que los asociados aparecieran en mora o generaran intereses.
•A los asociados a quienes no se les efectuó el débito, se les enviará un mensaje solicitando mantener los recursos disponibles para realizar el cobro. 
•A estos asociados no se les generarán intereses de mora por el periodo comprendido entre el 1 y el 10.
Reunión 7 noviembre 2025
Ante el incidente, se activó un comité de crisis el 7 de noviembre de 2025 para coordinar las acciones. Se ordenó formalizar la queja ante Coopcentral y activar el plan B con Davivienda y Credicorp Capital, así como realizar pruebas comparativas entre entidades para asegurar la continuidad y estabilidad del proceso.
Reunión 12 diciembre 2025
Durante la reunión se reiteró que el incidente se originó en una actualización de la plataforma de Coopcentral, la cual generó un error técnico en el proceso de débitos automáticos: las órdenes de dispersión fueron recibidas, pero no transmitidas al sistema ACH. Se enfatizó que se trata de un evento atípico, con baja frecuencia histórica.
Desde la perspectiva de gestión de riesgos, el evento fue clasificado como de baja frecuencia y bajo impacto, sin afectación masiva a los asociados. No obstante, se identificó un potencial riesgo operativo y reputacional, lo que hace necesario fortalecer los controles preventivos y los mecanismos de monitoreo.
Gestión de convenios bancarios
En relación con las tareas definidas en la reunión del 7 de noviembre, se descartó la alternativa de contratar los servicios de Credicorp Capital.
Se evidenció que Davivienda presenta mayores tiempos de respuesta frente a Coopcentral: Coopcentral responde en un (1) día hábil, mientras que Davivienda lo hace en dos (2) días hábiles. A pesar de ello, se decidió mantener el convenio con Davivienda, realizando al menos un débito mensual con el fin de monitorear su funcionamiento, considerando además que es uno de los principales bancos utilizados por los empleados del Banco de la República. La operación principal de débitos continuará realizándose a través de Coopcentral. De manera complementaria, se enviará un débito mensual por Davivienda en una fecha intermedia, posterior a la dispersión principal, con el objetivo de recaudar saldos no debitados inicialmente por Coopcentral.
Desde la Jefatura de Operaciones se asumieron los siguientes compromisos:
•Activar el token el 12 de diciembre.
•Solicitar la capacitación correspondiente.
•Ejecutar el primer débito antes de finalizar la semana siguiente.
Por otro lado, dado que Bancolombia es el banco de mayor uso por los empleados del Banco de la República, se gestionará si convenio, el cual permitiría una mayor cobertura operativa. 
Medidas de alerta y monitoreo
Alertas por variaciones en monto y número de personas: Se activará una revisión especial cuando la variación del monto debitado supere el 15 % del valor habitual o esperado. De igual forma, se activará alerta cuando el número de personas con débito automático supere en más de un 15 % el número esperado. La revisión iniciará priorizando a los asociados en condición de mora.
Alertas sobre asociados morosos: Se generará una alerta cuando se identifique que, a asociados morosos, a quienes previamente no se les realizaban descuentos, se les aplique un débito automático con una variación igual o superior al 50% frente al promedio de los últimos tres meses. Se exceptúa el mes de enero, en el que pueden presentarse variaciones asociadas a ajustes salariales.
Estas variaciones deberán analizarse considerando factores estacionales del año. La validación quedará a criterio experto del responsable del análisis, quien deberá documentar si la variación corresponde a una alerta real o a condiciones excepcionales asociadas a fechas específicas.
Promoción de pagos mediante Bre-B
Se promoverá el uso de Bre-B como canal alterno de pago. En los casos en que no se haya realizado el débito en la fecha acordada, se intentará nuevamente; si el asociado no cuenta con recursos suficientes, se enviará un mensaje solicitando el pago mediante Bre-B, realizando el depósito en la cuenta de ahorros voluntarios, desde la cual Febor efectuará el débito al cierre del día. Para lo anterior, se deberán ajustar y estandarizar los mensajes dirigidos a los asociados.
Ajustar los medios de pago en el sitio web también.
Comité de Gerencia 13 enero 2025
Se socializó el avance del proceso con Davivienda, relacionado con la creación del token, la adquisición de usuarios y la capacitación para el uso de la plataforma y las plantillas de cargue.
Adicionalmente, se descartó la alternativa de implementación con Bancolombia, por lo cual la actividad asociada fue retirada del evento y se dio por finalizada.
Causa
La causa del incidente se originó en una falla técnica presentada en los sistemas de Coopcentral, la cual generó reportes incorrectos de débitos como “exitosos” sin que estos hubieran sido aplicados realmente a las cuentas de los asociados.
Impacto
*Impactos financieros: No se generaron pérdidas, el error generó un registro inflado del recaudo y obligó al reverso de $204 millones, afectando temporalmente el saldo.
*Impactos operativos: Se incrementó la carga del equipo por la necesidad de repetir el proceso de débitos, validar manualmente la información y realizar conciliaciones adicionales, generando retrasos en las actividades rutinarias.
*Impactos reputacionales: La inconsistencia pudo generar confusión entre los asociados, especialmente aquellos a quienes se reportó un débito inexistente, afectando la percepción de confiabilidad del proceso.</v>
      </c>
      <c r="U291" s="61">
        <f>VLOOKUP(Tabla15[[#This Row],[N° 
Evento]],'Eventos de riesgos'!B:I,8,0)</f>
        <v>0</v>
      </c>
      <c r="V291" s="61">
        <f>VLOOKUP(Tabla15[[#This Row],[N° 
Evento]],'Eventos de riesgos'!B:J,9,0)</f>
        <v>0</v>
      </c>
      <c r="W291" s="61">
        <f>VLOOKUP(Tabla15[[#This Row],[N° 
Evento]],'Eventos de riesgos'!B:K,10,0)</f>
        <v>0</v>
      </c>
      <c r="X291" s="59" t="str">
        <f>VLOOKUP(Tabla15[[#This Row],[N° 
Evento]],'Eventos de riesgos'!B:L,11,0)</f>
        <v>7 - Ejecución y Administración de Procesos</v>
      </c>
      <c r="Y291" s="59" t="str">
        <f>VLOOKUP(Tabla15[[#This Row],[N° 
Evento]],'Eventos de riesgos'!B:M,12,0)</f>
        <v>Proveedores</v>
      </c>
      <c r="Z291" s="59" t="str">
        <f>VLOOKUP(Tabla15[[#This Row],[N° 
Evento]],'Eventos de riesgos'!B:N,13,0)</f>
        <v>763 - Incumplimiento de las Actividades Contratadas</v>
      </c>
      <c r="AA291" s="44" t="str">
        <f>+VLOOKUP(Tabla15[[#This Row],[N° 
Evento]],'Eventos de riesgos'!B:AE,23,0)</f>
        <v>Error en aplicación de débitos automáticos</v>
      </c>
      <c r="AB291" s="54" t="str">
        <f>VLOOKUP(Tabla15[[#This Row],[N° 
Evento]],'Eventos de riesgos'!B:O,14,0)</f>
        <v>Ninguna</v>
      </c>
      <c r="AC291" s="60">
        <f>VLOOKUP(Tabla15[[#This Row],[N° 
Evento]],'Eventos de riesgos'!B:P,15,0)</f>
        <v>45991.756249999999</v>
      </c>
      <c r="AD291" s="54" t="str">
        <f>VLOOKUP(Tabla15[[#This Row],[N° 
Evento]],'Eventos de riesgos'!B:Q,16,0)</f>
        <v>Varios tipos de crédito</v>
      </c>
      <c r="AE291" s="54" t="str">
        <f>VLOOKUP(Tabla15[[#This Row],[N° 
Evento]],'Eventos de riesgos'!B:R,17,0)</f>
        <v>Ninguno</v>
      </c>
      <c r="AF291" s="56" t="str">
        <f>VLOOKUP(Tabla15[[#This Row],[N° 
Evento]],'Eventos de riesgos'!B:V,21,0)</f>
        <v>Aprobado</v>
      </c>
      <c r="AG291" s="59" t="str">
        <f>VLOOKUP(Tabla15[[#This Row],[N° 
Evento]],'Eventos de riesgos'!B:W,22,0)</f>
        <v>null
27/11/2025 15:38:56: creado
01/12/2025 23:19:42: Actualizado</v>
      </c>
    </row>
    <row r="292" spans="3:33" ht="46.5" customHeight="1" thickBot="1" x14ac:dyDescent="0.6">
      <c r="C292" s="54" t="str">
        <f>+Tabla15[[#This Row],[N° 
Evento]]&amp;"-"&amp;Tabla15[[#This Row],[N° Tarea]]</f>
        <v>82-1</v>
      </c>
      <c r="D292" s="54">
        <v>82</v>
      </c>
      <c r="E292" s="54">
        <v>1</v>
      </c>
      <c r="F292" s="69" t="s">
        <v>917</v>
      </c>
      <c r="G292" s="44" t="s">
        <v>1019</v>
      </c>
      <c r="H292" s="59" t="s">
        <v>818</v>
      </c>
      <c r="I292" s="59" t="s">
        <v>923</v>
      </c>
      <c r="J292" s="57">
        <v>45965</v>
      </c>
      <c r="K292" s="57">
        <v>45965</v>
      </c>
      <c r="L292" s="72" t="str">
        <f>IF(Tabla15[[#This Row],[Fecha de Finalización]]&gt;0,"Cerrada","En Proceso")</f>
        <v>Cerrada</v>
      </c>
      <c r="M292" s="58">
        <f>+K292-J292</f>
        <v>0</v>
      </c>
      <c r="N292" s="59"/>
      <c r="O292" s="54">
        <f>VLOOKUP(Tabla15[[#This Row],[N° 
Evento]],'Eventos de riesgos'!B:C,2,0)</f>
        <v>2025</v>
      </c>
      <c r="P292" s="54" t="str">
        <f>VLOOKUP(Tabla15[[#This Row],[N° 
Evento]],'Eventos de riesgos'!B:D,3,0)</f>
        <v>Nov</v>
      </c>
      <c r="Q292" s="60">
        <f>VLOOKUP(Tabla15[[#This Row],[N° 
Evento]],'Eventos de riesgos'!B:E,4,0)</f>
        <v>45967.708333333336</v>
      </c>
      <c r="R292" s="60">
        <f>VLOOKUP(Tabla15[[#This Row],[N° 
Evento]],'Eventos de riesgos'!B:F,5,0)</f>
        <v>45968.729166666664</v>
      </c>
      <c r="S292" s="60">
        <f>VLOOKUP(Tabla15[[#This Row],[N° 
Evento]],'Eventos de riesgos'!B:G,6,0)</f>
        <v>45967.729166666664</v>
      </c>
      <c r="T292" s="63" t="str">
        <f>VLOOKUP(Tabla15[[#This Row],[N° 
Evento]],'Eventos de riesgos'!B:H,7,0)</f>
        <v>Caso
La analista Alejandra Villamil estaba realizando el proceso semanal de compensación o devolución de las comisiones generadas por retiros con tarjeta débito a los asociados que recibían su nómina en la cuenta de ahorro voluntario de Febor. Para ello utilizaba un archivo emitido por Visionamos con los movimientos del ahorro voluntario y lo cruzaba en Excel con el listado de asociados que tenían su nómina vinculada a este producto. A partir de este cruce identificaba los movimientos que debían ser objeto de devolución, específicamente los correspondientes al fin de semana del 1 al 4 de noviembre.
En la etapa de elaboración de la plantilla para el cargue masivo en WOG, la analista construyó inicialmente una plantilla base en Excel que contenía fórmulas para calcular los valores a devolver. Una vez verificó la información, copió y pegó los datos en un libro nuevo con el fin de eliminar las fórmulas y dejar el archivo en el formato requerido por WOG. Durante este proceso ocurrió el error: al realizar el copiado, la celda correspondiente a la fecha quedó con un formato incorrecto y, al intentar corregirlo, la analista copió por equivocación el número de cédula de los asociados en la columna destinada al valor a consignar. 
Como resultado, los valores incluidos en la plantilla no correspondían a las comisiones que debían devolverse, sino a los números de documento de cada asociado.Posteriormente, una vez generada la plantilla final, no se efectuó la validación obligatoria para confirmar que los totales coincidieran con los registrados en la plantilla original. Esta revisión habría permitido detectar la inconsistencia antes de realizar el cargue en el sistema.
Tras completar el cargue en WOG, la analista efectuó una validación aleatoria de las operaciones cargadas y allí identificó el error, al evidenciar que los valores consignados correspondían al número de cédula y no al valor real de la devolución.Una vez se detectó la falla, se activó la acción inmediata de reversar y reintegrar los valores consignados a los 117 asociados afectados, y afortunadamente no se generaron retiros de los saldos por parte de ningún asociado. Se activó un comité de crisis el 7 de noviembre de 2025, en el que se tomaron varias determinaciones y se definieron los planes de acción.Se estableció un control obligatorio antes del cargue de plantillas, que incluye la validación final de totales y la revisión del formato de columnas sensibles como fecha, valor y número de documento.Se escaló el caso a WOG para solicitar la eliminación definitiva de los registros tanto en la entrada como en la salida, evitando impactos en las declaraciones de renta de los asociados. Se definió el envío de un mensaje de tranquilidad a los asociados, informando que no tendrán afectaciones y explicando el incidente y su corrección.Se definió que estos movimientos no serían registrados en los reportes internos ni en los reportes enviados a las entidades competentes, debido a que no correspondían a operaciones reales sino a un error operativo. Esta medida se adoptó para garantizar la transparencia de la información y evitar interpretaciones equivocadas sobre la actividad financiera de los asociados.                   
Para la funcionaria involucrada en el error, se tomó la decisión de adelantar un proceso de descargos con el fin de que expusiera los hechos y reflexionara sobre la importancia del autocontrol en la ejecución de operaciones críticas. Este procedimiento busca reforzar la responsabilidad individual y prevenir la reincidencia de situaciones similares.
Causas
La causa del incidente estuvo asociada a la desconcentración de la funcionaria durante la elaboración de la plantilla, lo que la llevó a sustituir por error el valor de la comisión por el número de cédula de los asociados. Esta equivocación se fortaleció por la falta de una validación previa antes del envío, permitiendo que la información incorrecta fuera cargada al sistema.
Impactos
Impacto operativo: Se generaron 117 consignaciones incorrectas que requirieron reversos manuales, aumentando la carga de trabajo y retrasando el proceso normal.
Impacto reputacional: Se creó el riesgo de generar confusión entre los asociados y afectar la percepción de confianza, aunque no se produjeron retiros ni afectaciones económicas.
Impacto en la información: Los movimientos erróneos pudieron afectar reportes internos y externos, por lo que fue necesario impedir su registro para evitar interpretaciones incorrectas.      
Impacto financiero: Existió el riesgo de generar pérdidas por retiros indebidos o ajustes posteriores; sin embargo, afortunadamente no se produjo ningún impacto económico para la cooperativa ni para los asociados.</v>
      </c>
      <c r="U292" s="61">
        <f>VLOOKUP(Tabla15[[#This Row],[N° 
Evento]],'Eventos de riesgos'!B:I,8,0)</f>
        <v>0</v>
      </c>
      <c r="V292" s="61">
        <f>VLOOKUP(Tabla15[[#This Row],[N° 
Evento]],'Eventos de riesgos'!B:J,9,0)</f>
        <v>0</v>
      </c>
      <c r="W292" s="61">
        <f>VLOOKUP(Tabla15[[#This Row],[N° 
Evento]],'Eventos de riesgos'!B:K,10,0)</f>
        <v>0</v>
      </c>
      <c r="X292" s="59" t="str">
        <f>VLOOKUP(Tabla15[[#This Row],[N° 
Evento]],'Eventos de riesgos'!B:L,11,0)</f>
        <v>7 - Ejecución y Administración de Procesos</v>
      </c>
      <c r="Y292" s="59" t="str">
        <f>VLOOKUP(Tabla15[[#This Row],[N° 
Evento]],'Eventos de riesgos'!B:M,12,0)</f>
        <v>71 - Recepción, Ejecución y Mantenimiento de Operaciones</v>
      </c>
      <c r="Z292" s="59" t="str">
        <f>VLOOKUP(Tabla15[[#This Row],[N° 
Evento]],'Eventos de riesgos'!B:N,13,0)</f>
        <v>712 - Errores en Digitación de Datos, Mantenimiento o Descarga</v>
      </c>
      <c r="AA292" s="44" t="str">
        <f>+VLOOKUP(Tabla15[[#This Row],[N° 
Evento]],'Eventos de riesgos'!B:AE,23,0)</f>
        <v>Falla en pago de compensaciones</v>
      </c>
      <c r="AB292" s="54" t="str">
        <f>VLOOKUP(Tabla15[[#This Row],[N° 
Evento]],'Eventos de riesgos'!B:O,14,0)</f>
        <v>Ninguna</v>
      </c>
      <c r="AC292" s="60">
        <f>VLOOKUP(Tabla15[[#This Row],[N° 
Evento]],'Eventos de riesgos'!B:P,15,0)</f>
        <v>45991.708333333336</v>
      </c>
      <c r="AD292" s="54" t="str">
        <f>VLOOKUP(Tabla15[[#This Row],[N° 
Evento]],'Eventos de riesgos'!B:Q,16,0)</f>
        <v>Ahorros voluntarios</v>
      </c>
      <c r="AE292" s="54" t="str">
        <f>VLOOKUP(Tabla15[[#This Row],[N° 
Evento]],'Eventos de riesgos'!B:R,17,0)</f>
        <v>Ninguno</v>
      </c>
      <c r="AF292" s="56" t="str">
        <f>VLOOKUP(Tabla15[[#This Row],[N° 
Evento]],'Eventos de riesgos'!B:V,21,0)</f>
        <v>Aprobado</v>
      </c>
      <c r="AG292" s="59" t="str">
        <f>VLOOKUP(Tabla15[[#This Row],[N° 
Evento]],'Eventos de riesgos'!B:W,22,0)</f>
        <v>null
27/11/2025 15:39:11: creado
07/12/2025 12:18:10: Actualizado</v>
      </c>
    </row>
    <row r="293" spans="3:33" ht="46.5" customHeight="1" x14ac:dyDescent="0.55000000000000004">
      <c r="C293" s="43" t="str">
        <f>+Tabla15[[#This Row],[N° 
Evento]]&amp;"-"&amp;Tabla15[[#This Row],[N° Tarea]]</f>
        <v>82-2</v>
      </c>
      <c r="D293" s="54">
        <v>82</v>
      </c>
      <c r="E293" s="54">
        <v>2</v>
      </c>
      <c r="F293" s="51" t="s">
        <v>918</v>
      </c>
      <c r="G293" s="44" t="s">
        <v>1019</v>
      </c>
      <c r="H293" s="59" t="s">
        <v>818</v>
      </c>
      <c r="I293" s="59" t="s">
        <v>923</v>
      </c>
      <c r="J293" s="57">
        <v>45965</v>
      </c>
      <c r="K293" s="57">
        <v>45965</v>
      </c>
      <c r="L293" s="71" t="str">
        <f>IF(Tabla15[[#This Row],[Fecha de Finalización]]&gt;0,"Cerrada","En Proceso")</f>
        <v>Cerrada</v>
      </c>
      <c r="M293" s="52">
        <f t="shared" ref="M293:M298" si="13">+K293-J293</f>
        <v>0</v>
      </c>
      <c r="N293" s="44"/>
      <c r="O293" s="43">
        <f>VLOOKUP(Tabla15[[#This Row],[N° 
Evento]],'Eventos de riesgos'!B:C,2,0)</f>
        <v>2025</v>
      </c>
      <c r="P293" s="43" t="str">
        <f>VLOOKUP(Tabla15[[#This Row],[N° 
Evento]],'Eventos de riesgos'!B:D,3,0)</f>
        <v>Nov</v>
      </c>
      <c r="Q293" s="48">
        <f>VLOOKUP(Tabla15[[#This Row],[N° 
Evento]],'Eventos de riesgos'!B:E,4,0)</f>
        <v>45967.708333333336</v>
      </c>
      <c r="R293" s="48">
        <f>VLOOKUP(Tabla15[[#This Row],[N° 
Evento]],'Eventos de riesgos'!B:F,5,0)</f>
        <v>45968.729166666664</v>
      </c>
      <c r="S293" s="48">
        <f>VLOOKUP(Tabla15[[#This Row],[N° 
Evento]],'Eventos de riesgos'!B:G,6,0)</f>
        <v>45967.729166666664</v>
      </c>
      <c r="T293" s="62" t="str">
        <f>VLOOKUP(Tabla15[[#This Row],[N° 
Evento]],'Eventos de riesgos'!B:H,7,0)</f>
        <v>Caso
La analista Alejandra Villamil estaba realizando el proceso semanal de compensación o devolución de las comisiones generadas por retiros con tarjeta débito a los asociados que recibían su nómina en la cuenta de ahorro voluntario de Febor. Para ello utilizaba un archivo emitido por Visionamos con los movimientos del ahorro voluntario y lo cruzaba en Excel con el listado de asociados que tenían su nómina vinculada a este producto. A partir de este cruce identificaba los movimientos que debían ser objeto de devolución, específicamente los correspondientes al fin de semana del 1 al 4 de noviembre.
En la etapa de elaboración de la plantilla para el cargue masivo en WOG, la analista construyó inicialmente una plantilla base en Excel que contenía fórmulas para calcular los valores a devolver. Una vez verificó la información, copió y pegó los datos en un libro nuevo con el fin de eliminar las fórmulas y dejar el archivo en el formato requerido por WOG. Durante este proceso ocurrió el error: al realizar el copiado, la celda correspondiente a la fecha quedó con un formato incorrecto y, al intentar corregirlo, la analista copió por equivocación el número de cédula de los asociados en la columna destinada al valor a consignar. 
Como resultado, los valores incluidos en la plantilla no correspondían a las comisiones que debían devolverse, sino a los números de documento de cada asociado.Posteriormente, una vez generada la plantilla final, no se efectuó la validación obligatoria para confirmar que los totales coincidieran con los registrados en la plantilla original. Esta revisión habría permitido detectar la inconsistencia antes de realizar el cargue en el sistema.
Tras completar el cargue en WOG, la analista efectuó una validación aleatoria de las operaciones cargadas y allí identificó el error, al evidenciar que los valores consignados correspondían al número de cédula y no al valor real de la devolución.Una vez se detectó la falla, se activó la acción inmediata de reversar y reintegrar los valores consignados a los 117 asociados afectados, y afortunadamente no se generaron retiros de los saldos por parte de ningún asociado. Se activó un comité de crisis el 7 de noviembre de 2025, en el que se tomaron varias determinaciones y se definieron los planes de acción.Se estableció un control obligatorio antes del cargue de plantillas, que incluye la validación final de totales y la revisión del formato de columnas sensibles como fecha, valor y número de documento.Se escaló el caso a WOG para solicitar la eliminación definitiva de los registros tanto en la entrada como en la salida, evitando impactos en las declaraciones de renta de los asociados. Se definió el envío de un mensaje de tranquilidad a los asociados, informando que no tendrán afectaciones y explicando el incidente y su corrección.Se definió que estos movimientos no serían registrados en los reportes internos ni en los reportes enviados a las entidades competentes, debido a que no correspondían a operaciones reales sino a un error operativo. Esta medida se adoptó para garantizar la transparencia de la información y evitar interpretaciones equivocadas sobre la actividad financiera de los asociados.                   
Para la funcionaria involucrada en el error, se tomó la decisión de adelantar un proceso de descargos con el fin de que expusiera los hechos y reflexionara sobre la importancia del autocontrol en la ejecución de operaciones críticas. Este procedimiento busca reforzar la responsabilidad individual y prevenir la reincidencia de situaciones similares.
Causas
La causa del incidente estuvo asociada a la desconcentración de la funcionaria durante la elaboración de la plantilla, lo que la llevó a sustituir por error el valor de la comisión por el número de cédula de los asociados. Esta equivocación se fortaleció por la falta de una validación previa antes del envío, permitiendo que la información incorrecta fuera cargada al sistema.
Impactos
Impacto operativo: Se generaron 117 consignaciones incorrectas que requirieron reversos manuales, aumentando la carga de trabajo y retrasando el proceso normal.
Impacto reputacional: Se creó el riesgo de generar confusión entre los asociados y afectar la percepción de confianza, aunque no se produjeron retiros ni afectaciones económicas.
Impacto en la información: Los movimientos erróneos pudieron afectar reportes internos y externos, por lo que fue necesario impedir su registro para evitar interpretaciones incorrectas.      
Impacto financiero: Existió el riesgo de generar pérdidas por retiros indebidos o ajustes posteriores; sin embargo, afortunadamente no se produjo ningún impacto económico para la cooperativa ni para los asociados.</v>
      </c>
      <c r="U293" s="49">
        <f>VLOOKUP(Tabla15[[#This Row],[N° 
Evento]],'Eventos de riesgos'!B:I,8,0)</f>
        <v>0</v>
      </c>
      <c r="V293" s="49">
        <f>VLOOKUP(Tabla15[[#This Row],[N° 
Evento]],'Eventos de riesgos'!B:J,9,0)</f>
        <v>0</v>
      </c>
      <c r="W293" s="49">
        <f>VLOOKUP(Tabla15[[#This Row],[N° 
Evento]],'Eventos de riesgos'!B:K,10,0)</f>
        <v>0</v>
      </c>
      <c r="X293" s="44" t="str">
        <f>VLOOKUP(Tabla15[[#This Row],[N° 
Evento]],'Eventos de riesgos'!B:L,11,0)</f>
        <v>7 - Ejecución y Administración de Procesos</v>
      </c>
      <c r="Y293" s="44" t="str">
        <f>VLOOKUP(Tabla15[[#This Row],[N° 
Evento]],'Eventos de riesgos'!B:M,12,0)</f>
        <v>71 - Recepción, Ejecución y Mantenimiento de Operaciones</v>
      </c>
      <c r="Z293" s="44" t="str">
        <f>VLOOKUP(Tabla15[[#This Row],[N° 
Evento]],'Eventos de riesgos'!B:N,13,0)</f>
        <v>712 - Errores en Digitación de Datos, Mantenimiento o Descarga</v>
      </c>
      <c r="AA293" s="44" t="str">
        <f>+VLOOKUP(Tabla15[[#This Row],[N° 
Evento]],'Eventos de riesgos'!B:AE,23,0)</f>
        <v>Falla en pago de compensaciones</v>
      </c>
      <c r="AB293" s="43" t="str">
        <f>VLOOKUP(Tabla15[[#This Row],[N° 
Evento]],'Eventos de riesgos'!B:O,14,0)</f>
        <v>Ninguna</v>
      </c>
      <c r="AC293" s="48">
        <f>VLOOKUP(Tabla15[[#This Row],[N° 
Evento]],'Eventos de riesgos'!B:P,15,0)</f>
        <v>45991.708333333336</v>
      </c>
      <c r="AD293" s="43" t="str">
        <f>VLOOKUP(Tabla15[[#This Row],[N° 
Evento]],'Eventos de riesgos'!B:Q,16,0)</f>
        <v>Ahorros voluntarios</v>
      </c>
      <c r="AE293" s="43" t="str">
        <f>VLOOKUP(Tabla15[[#This Row],[N° 
Evento]],'Eventos de riesgos'!B:R,17,0)</f>
        <v>Ninguno</v>
      </c>
      <c r="AF293" s="45" t="str">
        <f>VLOOKUP(Tabla15[[#This Row],[N° 
Evento]],'Eventos de riesgos'!B:V,21,0)</f>
        <v>Aprobado</v>
      </c>
      <c r="AG293" s="44" t="str">
        <f>VLOOKUP(Tabla15[[#This Row],[N° 
Evento]],'Eventos de riesgos'!B:W,22,0)</f>
        <v>null
27/11/2025 15:39:11: creado
07/12/2025 12:18:10: Actualizado</v>
      </c>
    </row>
    <row r="294" spans="3:33" ht="46.5" customHeight="1" x14ac:dyDescent="0.55000000000000004">
      <c r="C294" s="43" t="str">
        <f>+Tabla15[[#This Row],[N° 
Evento]]&amp;"-"&amp;Tabla15[[#This Row],[N° Tarea]]</f>
        <v>82-3</v>
      </c>
      <c r="D294" s="54">
        <v>82</v>
      </c>
      <c r="E294" s="54">
        <v>3</v>
      </c>
      <c r="F294" s="51" t="s">
        <v>919</v>
      </c>
      <c r="G294" s="44" t="s">
        <v>1020</v>
      </c>
      <c r="H294" s="59" t="s">
        <v>818</v>
      </c>
      <c r="I294" s="59" t="s">
        <v>923</v>
      </c>
      <c r="J294" s="57">
        <v>45965</v>
      </c>
      <c r="K294" s="57">
        <v>45969</v>
      </c>
      <c r="L294" s="71" t="str">
        <f>IF(Tabla15[[#This Row],[Fecha de Finalización]]&gt;0,"Cerrada","En Proceso")</f>
        <v>Cerrada</v>
      </c>
      <c r="M294" s="52">
        <f t="shared" si="13"/>
        <v>4</v>
      </c>
      <c r="N294" s="44"/>
      <c r="O294" s="43">
        <f>VLOOKUP(Tabla15[[#This Row],[N° 
Evento]],'Eventos de riesgos'!B:C,2,0)</f>
        <v>2025</v>
      </c>
      <c r="P294" s="43" t="str">
        <f>VLOOKUP(Tabla15[[#This Row],[N° 
Evento]],'Eventos de riesgos'!B:D,3,0)</f>
        <v>Nov</v>
      </c>
      <c r="Q294" s="48">
        <f>VLOOKUP(Tabla15[[#This Row],[N° 
Evento]],'Eventos de riesgos'!B:E,4,0)</f>
        <v>45967.708333333336</v>
      </c>
      <c r="R294" s="48">
        <f>VLOOKUP(Tabla15[[#This Row],[N° 
Evento]],'Eventos de riesgos'!B:F,5,0)</f>
        <v>45968.729166666664</v>
      </c>
      <c r="S294" s="48">
        <f>VLOOKUP(Tabla15[[#This Row],[N° 
Evento]],'Eventos de riesgos'!B:G,6,0)</f>
        <v>45967.729166666664</v>
      </c>
      <c r="T294" s="62" t="str">
        <f>VLOOKUP(Tabla15[[#This Row],[N° 
Evento]],'Eventos de riesgos'!B:H,7,0)</f>
        <v>Caso
La analista Alejandra Villamil estaba realizando el proceso semanal de compensación o devolución de las comisiones generadas por retiros con tarjeta débito a los asociados que recibían su nómina en la cuenta de ahorro voluntario de Febor. Para ello utilizaba un archivo emitido por Visionamos con los movimientos del ahorro voluntario y lo cruzaba en Excel con el listado de asociados que tenían su nómina vinculada a este producto. A partir de este cruce identificaba los movimientos que debían ser objeto de devolución, específicamente los correspondientes al fin de semana del 1 al 4 de noviembre.
En la etapa de elaboración de la plantilla para el cargue masivo en WOG, la analista construyó inicialmente una plantilla base en Excel que contenía fórmulas para calcular los valores a devolver. Una vez verificó la información, copió y pegó los datos en un libro nuevo con el fin de eliminar las fórmulas y dejar el archivo en el formato requerido por WOG. Durante este proceso ocurrió el error: al realizar el copiado, la celda correspondiente a la fecha quedó con un formato incorrecto y, al intentar corregirlo, la analista copió por equivocación el número de cédula de los asociados en la columna destinada al valor a consignar. 
Como resultado, los valores incluidos en la plantilla no correspondían a las comisiones que debían devolverse, sino a los números de documento de cada asociado.Posteriormente, una vez generada la plantilla final, no se efectuó la validación obligatoria para confirmar que los totales coincidieran con los registrados en la plantilla original. Esta revisión habría permitido detectar la inconsistencia antes de realizar el cargue en el sistema.
Tras completar el cargue en WOG, la analista efectuó una validación aleatoria de las operaciones cargadas y allí identificó el error, al evidenciar que los valores consignados correspondían al número de cédula y no al valor real de la devolución.Una vez se detectó la falla, se activó la acción inmediata de reversar y reintegrar los valores consignados a los 117 asociados afectados, y afortunadamente no se generaron retiros de los saldos por parte de ningún asociado. Se activó un comité de crisis el 7 de noviembre de 2025, en el que se tomaron varias determinaciones y se definieron los planes de acción.Se estableció un control obligatorio antes del cargue de plantillas, que incluye la validación final de totales y la revisión del formato de columnas sensibles como fecha, valor y número de documento.Se escaló el caso a WOG para solicitar la eliminación definitiva de los registros tanto en la entrada como en la salida, evitando impactos en las declaraciones de renta de los asociados. Se definió el envío de un mensaje de tranquilidad a los asociados, informando que no tendrán afectaciones y explicando el incidente y su corrección.Se definió que estos movimientos no serían registrados en los reportes internos ni en los reportes enviados a las entidades competentes, debido a que no correspondían a operaciones reales sino a un error operativo. Esta medida se adoptó para garantizar la transparencia de la información y evitar interpretaciones equivocadas sobre la actividad financiera de los asociados.                   
Para la funcionaria involucrada en el error, se tomó la decisión de adelantar un proceso de descargos con el fin de que expusiera los hechos y reflexionara sobre la importancia del autocontrol en la ejecución de operaciones críticas. Este procedimiento busca reforzar la responsabilidad individual y prevenir la reincidencia de situaciones similares.
Causas
La causa del incidente estuvo asociada a la desconcentración de la funcionaria durante la elaboración de la plantilla, lo que la llevó a sustituir por error el valor de la comisión por el número de cédula de los asociados. Esta equivocación se fortaleció por la falta de una validación previa antes del envío, permitiendo que la información incorrecta fuera cargada al sistema.
Impactos
Impacto operativo: Se generaron 117 consignaciones incorrectas que requirieron reversos manuales, aumentando la carga de trabajo y retrasando el proceso normal.
Impacto reputacional: Se creó el riesgo de generar confusión entre los asociados y afectar la percepción de confianza, aunque no se produjeron retiros ni afectaciones económicas.
Impacto en la información: Los movimientos erróneos pudieron afectar reportes internos y externos, por lo que fue necesario impedir su registro para evitar interpretaciones incorrectas.      
Impacto financiero: Existió el riesgo de generar pérdidas por retiros indebidos o ajustes posteriores; sin embargo, afortunadamente no se produjo ningún impacto económico para la cooperativa ni para los asociados.</v>
      </c>
      <c r="U294" s="49">
        <f>VLOOKUP(Tabla15[[#This Row],[N° 
Evento]],'Eventos de riesgos'!B:I,8,0)</f>
        <v>0</v>
      </c>
      <c r="V294" s="49">
        <f>VLOOKUP(Tabla15[[#This Row],[N° 
Evento]],'Eventos de riesgos'!B:J,9,0)</f>
        <v>0</v>
      </c>
      <c r="W294" s="49">
        <f>VLOOKUP(Tabla15[[#This Row],[N° 
Evento]],'Eventos de riesgos'!B:K,10,0)</f>
        <v>0</v>
      </c>
      <c r="X294" s="44" t="str">
        <f>VLOOKUP(Tabla15[[#This Row],[N° 
Evento]],'Eventos de riesgos'!B:L,11,0)</f>
        <v>7 - Ejecución y Administración de Procesos</v>
      </c>
      <c r="Y294" s="44" t="str">
        <f>VLOOKUP(Tabla15[[#This Row],[N° 
Evento]],'Eventos de riesgos'!B:M,12,0)</f>
        <v>71 - Recepción, Ejecución y Mantenimiento de Operaciones</v>
      </c>
      <c r="Z294" s="44" t="str">
        <f>VLOOKUP(Tabla15[[#This Row],[N° 
Evento]],'Eventos de riesgos'!B:N,13,0)</f>
        <v>712 - Errores en Digitación de Datos, Mantenimiento o Descarga</v>
      </c>
      <c r="AA294" s="44" t="str">
        <f>+VLOOKUP(Tabla15[[#This Row],[N° 
Evento]],'Eventos de riesgos'!B:AE,23,0)</f>
        <v>Falla en pago de compensaciones</v>
      </c>
      <c r="AB294" s="43" t="str">
        <f>VLOOKUP(Tabla15[[#This Row],[N° 
Evento]],'Eventos de riesgos'!B:O,14,0)</f>
        <v>Ninguna</v>
      </c>
      <c r="AC294" s="48">
        <f>VLOOKUP(Tabla15[[#This Row],[N° 
Evento]],'Eventos de riesgos'!B:P,15,0)</f>
        <v>45991.708333333336</v>
      </c>
      <c r="AD294" s="43" t="str">
        <f>VLOOKUP(Tabla15[[#This Row],[N° 
Evento]],'Eventos de riesgos'!B:Q,16,0)</f>
        <v>Ahorros voluntarios</v>
      </c>
      <c r="AE294" s="43" t="str">
        <f>VLOOKUP(Tabla15[[#This Row],[N° 
Evento]],'Eventos de riesgos'!B:R,17,0)</f>
        <v>Ninguno</v>
      </c>
      <c r="AF294" s="45" t="str">
        <f>VLOOKUP(Tabla15[[#This Row],[N° 
Evento]],'Eventos de riesgos'!B:V,21,0)</f>
        <v>Aprobado</v>
      </c>
      <c r="AG294" s="44" t="str">
        <f>VLOOKUP(Tabla15[[#This Row],[N° 
Evento]],'Eventos de riesgos'!B:W,22,0)</f>
        <v>null
27/11/2025 15:39:11: creado
07/12/2025 12:18:10: Actualizado</v>
      </c>
    </row>
    <row r="295" spans="3:33" ht="46.5" customHeight="1" x14ac:dyDescent="0.55000000000000004">
      <c r="C295" s="43" t="str">
        <f>+Tabla15[[#This Row],[N° 
Evento]]&amp;"-"&amp;Tabla15[[#This Row],[N° Tarea]]</f>
        <v>82-4</v>
      </c>
      <c r="D295" s="54">
        <v>82</v>
      </c>
      <c r="E295" s="54">
        <v>4</v>
      </c>
      <c r="F295" s="51" t="s">
        <v>920</v>
      </c>
      <c r="G295" s="44" t="s">
        <v>1019</v>
      </c>
      <c r="H295" s="44" t="s">
        <v>925</v>
      </c>
      <c r="I295" s="59" t="s">
        <v>91</v>
      </c>
      <c r="J295" s="57">
        <v>45965</v>
      </c>
      <c r="K295" s="57">
        <v>45971</v>
      </c>
      <c r="L295" s="71" t="str">
        <f>IF(Tabla15[[#This Row],[Fecha de Finalización]]&gt;0,"Cerrada","En Proceso")</f>
        <v>Cerrada</v>
      </c>
      <c r="M295" s="52">
        <f t="shared" si="13"/>
        <v>6</v>
      </c>
      <c r="N295" s="44" t="s">
        <v>924</v>
      </c>
      <c r="O295" s="43">
        <f>VLOOKUP(Tabla15[[#This Row],[N° 
Evento]],'Eventos de riesgos'!B:C,2,0)</f>
        <v>2025</v>
      </c>
      <c r="P295" s="43" t="str">
        <f>VLOOKUP(Tabla15[[#This Row],[N° 
Evento]],'Eventos de riesgos'!B:D,3,0)</f>
        <v>Nov</v>
      </c>
      <c r="Q295" s="48">
        <f>VLOOKUP(Tabla15[[#This Row],[N° 
Evento]],'Eventos de riesgos'!B:E,4,0)</f>
        <v>45967.708333333336</v>
      </c>
      <c r="R295" s="48">
        <f>VLOOKUP(Tabla15[[#This Row],[N° 
Evento]],'Eventos de riesgos'!B:F,5,0)</f>
        <v>45968.729166666664</v>
      </c>
      <c r="S295" s="48">
        <f>VLOOKUP(Tabla15[[#This Row],[N° 
Evento]],'Eventos de riesgos'!B:G,6,0)</f>
        <v>45967.729166666664</v>
      </c>
      <c r="T295" s="62" t="str">
        <f>VLOOKUP(Tabla15[[#This Row],[N° 
Evento]],'Eventos de riesgos'!B:H,7,0)</f>
        <v>Caso
La analista Alejandra Villamil estaba realizando el proceso semanal de compensación o devolución de las comisiones generadas por retiros con tarjeta débito a los asociados que recibían su nómina en la cuenta de ahorro voluntario de Febor. Para ello utilizaba un archivo emitido por Visionamos con los movimientos del ahorro voluntario y lo cruzaba en Excel con el listado de asociados que tenían su nómina vinculada a este producto. A partir de este cruce identificaba los movimientos que debían ser objeto de devolución, específicamente los correspondientes al fin de semana del 1 al 4 de noviembre.
En la etapa de elaboración de la plantilla para el cargue masivo en WOG, la analista construyó inicialmente una plantilla base en Excel que contenía fórmulas para calcular los valores a devolver. Una vez verificó la información, copió y pegó los datos en un libro nuevo con el fin de eliminar las fórmulas y dejar el archivo en el formato requerido por WOG. Durante este proceso ocurrió el error: al realizar el copiado, la celda correspondiente a la fecha quedó con un formato incorrecto y, al intentar corregirlo, la analista copió por equivocación el número de cédula de los asociados en la columna destinada al valor a consignar. 
Como resultado, los valores incluidos en la plantilla no correspondían a las comisiones que debían devolverse, sino a los números de documento de cada asociado.Posteriormente, una vez generada la plantilla final, no se efectuó la validación obligatoria para confirmar que los totales coincidieran con los registrados en la plantilla original. Esta revisión habría permitido detectar la inconsistencia antes de realizar el cargue en el sistema.
Tras completar el cargue en WOG, la analista efectuó una validación aleatoria de las operaciones cargadas y allí identificó el error, al evidenciar que los valores consignados correspondían al número de cédula y no al valor real de la devolución.Una vez se detectó la falla, se activó la acción inmediata de reversar y reintegrar los valores consignados a los 117 asociados afectados, y afortunadamente no se generaron retiros de los saldos por parte de ningún asociado. Se activó un comité de crisis el 7 de noviembre de 2025, en el que se tomaron varias determinaciones y se definieron los planes de acción.Se estableció un control obligatorio antes del cargue de plantillas, que incluye la validación final de totales y la revisión del formato de columnas sensibles como fecha, valor y número de documento.Se escaló el caso a WOG para solicitar la eliminación definitiva de los registros tanto en la entrada como en la salida, evitando impactos en las declaraciones de renta de los asociados. Se definió el envío de un mensaje de tranquilidad a los asociados, informando que no tendrán afectaciones y explicando el incidente y su corrección.Se definió que estos movimientos no serían registrados en los reportes internos ni en los reportes enviados a las entidades competentes, debido a que no correspondían a operaciones reales sino a un error operativo. Esta medida se adoptó para garantizar la transparencia de la información y evitar interpretaciones equivocadas sobre la actividad financiera de los asociados.                   
Para la funcionaria involucrada en el error, se tomó la decisión de adelantar un proceso de descargos con el fin de que expusiera los hechos y reflexionara sobre la importancia del autocontrol en la ejecución de operaciones críticas. Este procedimiento busca reforzar la responsabilidad individual y prevenir la reincidencia de situaciones similares.
Causas
La causa del incidente estuvo asociada a la desconcentración de la funcionaria durante la elaboración de la plantilla, lo que la llevó a sustituir por error el valor de la comisión por el número de cédula de los asociados. Esta equivocación se fortaleció por la falta de una validación previa antes del envío, permitiendo que la información incorrecta fuera cargada al sistema.
Impactos
Impacto operativo: Se generaron 117 consignaciones incorrectas que requirieron reversos manuales, aumentando la carga de trabajo y retrasando el proceso normal.
Impacto reputacional: Se creó el riesgo de generar confusión entre los asociados y afectar la percepción de confianza, aunque no se produjeron retiros ni afectaciones económicas.
Impacto en la información: Los movimientos erróneos pudieron afectar reportes internos y externos, por lo que fue necesario impedir su registro para evitar interpretaciones incorrectas.      
Impacto financiero: Existió el riesgo de generar pérdidas por retiros indebidos o ajustes posteriores; sin embargo, afortunadamente no se produjo ningún impacto económico para la cooperativa ni para los asociados.</v>
      </c>
      <c r="U295" s="49">
        <f>VLOOKUP(Tabla15[[#This Row],[N° 
Evento]],'Eventos de riesgos'!B:I,8,0)</f>
        <v>0</v>
      </c>
      <c r="V295" s="49">
        <f>VLOOKUP(Tabla15[[#This Row],[N° 
Evento]],'Eventos de riesgos'!B:J,9,0)</f>
        <v>0</v>
      </c>
      <c r="W295" s="49">
        <f>VLOOKUP(Tabla15[[#This Row],[N° 
Evento]],'Eventos de riesgos'!B:K,10,0)</f>
        <v>0</v>
      </c>
      <c r="X295" s="44" t="str">
        <f>VLOOKUP(Tabla15[[#This Row],[N° 
Evento]],'Eventos de riesgos'!B:L,11,0)</f>
        <v>7 - Ejecución y Administración de Procesos</v>
      </c>
      <c r="Y295" s="44" t="str">
        <f>VLOOKUP(Tabla15[[#This Row],[N° 
Evento]],'Eventos de riesgos'!B:M,12,0)</f>
        <v>71 - Recepción, Ejecución y Mantenimiento de Operaciones</v>
      </c>
      <c r="Z295" s="44" t="str">
        <f>VLOOKUP(Tabla15[[#This Row],[N° 
Evento]],'Eventos de riesgos'!B:N,13,0)</f>
        <v>712 - Errores en Digitación de Datos, Mantenimiento o Descarga</v>
      </c>
      <c r="AA295" s="44" t="str">
        <f>+VLOOKUP(Tabla15[[#This Row],[N° 
Evento]],'Eventos de riesgos'!B:AE,23,0)</f>
        <v>Falla en pago de compensaciones</v>
      </c>
      <c r="AB295" s="43" t="str">
        <f>VLOOKUP(Tabla15[[#This Row],[N° 
Evento]],'Eventos de riesgos'!B:O,14,0)</f>
        <v>Ninguna</v>
      </c>
      <c r="AC295" s="48">
        <f>VLOOKUP(Tabla15[[#This Row],[N° 
Evento]],'Eventos de riesgos'!B:P,15,0)</f>
        <v>45991.708333333336</v>
      </c>
      <c r="AD295" s="43" t="str">
        <f>VLOOKUP(Tabla15[[#This Row],[N° 
Evento]],'Eventos de riesgos'!B:Q,16,0)</f>
        <v>Ahorros voluntarios</v>
      </c>
      <c r="AE295" s="43" t="str">
        <f>VLOOKUP(Tabla15[[#This Row],[N° 
Evento]],'Eventos de riesgos'!B:R,17,0)</f>
        <v>Ninguno</v>
      </c>
      <c r="AF295" s="45" t="str">
        <f>VLOOKUP(Tabla15[[#This Row],[N° 
Evento]],'Eventos de riesgos'!B:V,21,0)</f>
        <v>Aprobado</v>
      </c>
      <c r="AG295" s="44" t="str">
        <f>VLOOKUP(Tabla15[[#This Row],[N° 
Evento]],'Eventos de riesgos'!B:W,22,0)</f>
        <v>null
27/11/2025 15:39:11: creado
07/12/2025 12:18:10: Actualizado</v>
      </c>
    </row>
    <row r="296" spans="3:33" ht="46.5" customHeight="1" x14ac:dyDescent="0.55000000000000004">
      <c r="C296" s="43" t="str">
        <f>+Tabla15[[#This Row],[N° 
Evento]]&amp;"-"&amp;Tabla15[[#This Row],[N° Tarea]]</f>
        <v>82-5</v>
      </c>
      <c r="D296" s="54">
        <v>82</v>
      </c>
      <c r="E296" s="54">
        <v>5</v>
      </c>
      <c r="F296" s="51" t="s">
        <v>921</v>
      </c>
      <c r="G296" s="44" t="s">
        <v>1019</v>
      </c>
      <c r="H296" s="44" t="s">
        <v>215</v>
      </c>
      <c r="I296" s="59" t="s">
        <v>91</v>
      </c>
      <c r="J296" s="57">
        <v>45965</v>
      </c>
      <c r="K296" s="57">
        <v>45968</v>
      </c>
      <c r="L296" s="71" t="str">
        <f>IF(Tabla15[[#This Row],[Fecha de Finalización]]&gt;0,"Cerrada","En Proceso")</f>
        <v>Cerrada</v>
      </c>
      <c r="M296" s="52">
        <f t="shared" si="13"/>
        <v>3</v>
      </c>
      <c r="N296" s="44"/>
      <c r="O296" s="43">
        <f>VLOOKUP(Tabla15[[#This Row],[N° 
Evento]],'Eventos de riesgos'!B:C,2,0)</f>
        <v>2025</v>
      </c>
      <c r="P296" s="43" t="str">
        <f>VLOOKUP(Tabla15[[#This Row],[N° 
Evento]],'Eventos de riesgos'!B:D,3,0)</f>
        <v>Nov</v>
      </c>
      <c r="Q296" s="48">
        <f>VLOOKUP(Tabla15[[#This Row],[N° 
Evento]],'Eventos de riesgos'!B:E,4,0)</f>
        <v>45967.708333333336</v>
      </c>
      <c r="R296" s="48">
        <f>VLOOKUP(Tabla15[[#This Row],[N° 
Evento]],'Eventos de riesgos'!B:F,5,0)</f>
        <v>45968.729166666664</v>
      </c>
      <c r="S296" s="48">
        <f>VLOOKUP(Tabla15[[#This Row],[N° 
Evento]],'Eventos de riesgos'!B:G,6,0)</f>
        <v>45967.729166666664</v>
      </c>
      <c r="T296" s="62" t="str">
        <f>VLOOKUP(Tabla15[[#This Row],[N° 
Evento]],'Eventos de riesgos'!B:H,7,0)</f>
        <v>Caso
La analista Alejandra Villamil estaba realizando el proceso semanal de compensación o devolución de las comisiones generadas por retiros con tarjeta débito a los asociados que recibían su nómina en la cuenta de ahorro voluntario de Febor. Para ello utilizaba un archivo emitido por Visionamos con los movimientos del ahorro voluntario y lo cruzaba en Excel con el listado de asociados que tenían su nómina vinculada a este producto. A partir de este cruce identificaba los movimientos que debían ser objeto de devolución, específicamente los correspondientes al fin de semana del 1 al 4 de noviembre.
En la etapa de elaboración de la plantilla para el cargue masivo en WOG, la analista construyó inicialmente una plantilla base en Excel que contenía fórmulas para calcular los valores a devolver. Una vez verificó la información, copió y pegó los datos en un libro nuevo con el fin de eliminar las fórmulas y dejar el archivo en el formato requerido por WOG. Durante este proceso ocurrió el error: al realizar el copiado, la celda correspondiente a la fecha quedó con un formato incorrecto y, al intentar corregirlo, la analista copió por equivocación el número de cédula de los asociados en la columna destinada al valor a consignar. 
Como resultado, los valores incluidos en la plantilla no correspondían a las comisiones que debían devolverse, sino a los números de documento de cada asociado.Posteriormente, una vez generada la plantilla final, no se efectuó la validación obligatoria para confirmar que los totales coincidieran con los registrados en la plantilla original. Esta revisión habría permitido detectar la inconsistencia antes de realizar el cargue en el sistema.
Tras completar el cargue en WOG, la analista efectuó una validación aleatoria de las operaciones cargadas y allí identificó el error, al evidenciar que los valores consignados correspondían al número de cédula y no al valor real de la devolución.Una vez se detectó la falla, se activó la acción inmediata de reversar y reintegrar los valores consignados a los 117 asociados afectados, y afortunadamente no se generaron retiros de los saldos por parte de ningún asociado. Se activó un comité de crisis el 7 de noviembre de 2025, en el que se tomaron varias determinaciones y se definieron los planes de acción.Se estableció un control obligatorio antes del cargue de plantillas, que incluye la validación final de totales y la revisión del formato de columnas sensibles como fecha, valor y número de documento.Se escaló el caso a WOG para solicitar la eliminación definitiva de los registros tanto en la entrada como en la salida, evitando impactos en las declaraciones de renta de los asociados. Se definió el envío de un mensaje de tranquilidad a los asociados, informando que no tendrán afectaciones y explicando el incidente y su corrección.Se definió que estos movimientos no serían registrados en los reportes internos ni en los reportes enviados a las entidades competentes, debido a que no correspondían a operaciones reales sino a un error operativo. Esta medida se adoptó para garantizar la transparencia de la información y evitar interpretaciones equivocadas sobre la actividad financiera de los asociados.                   
Para la funcionaria involucrada en el error, se tomó la decisión de adelantar un proceso de descargos con el fin de que expusiera los hechos y reflexionara sobre la importancia del autocontrol en la ejecución de operaciones críticas. Este procedimiento busca reforzar la responsabilidad individual y prevenir la reincidencia de situaciones similares.
Causas
La causa del incidente estuvo asociada a la desconcentración de la funcionaria durante la elaboración de la plantilla, lo que la llevó a sustituir por error el valor de la comisión por el número de cédula de los asociados. Esta equivocación se fortaleció por la falta de una validación previa antes del envío, permitiendo que la información incorrecta fuera cargada al sistema.
Impactos
Impacto operativo: Se generaron 117 consignaciones incorrectas que requirieron reversos manuales, aumentando la carga de trabajo y retrasando el proceso normal.
Impacto reputacional: Se creó el riesgo de generar confusión entre los asociados y afectar la percepción de confianza, aunque no se produjeron retiros ni afectaciones económicas.
Impacto en la información: Los movimientos erróneos pudieron afectar reportes internos y externos, por lo que fue necesario impedir su registro para evitar interpretaciones incorrectas.      
Impacto financiero: Existió el riesgo de generar pérdidas por retiros indebidos o ajustes posteriores; sin embargo, afortunadamente no se produjo ningún impacto económico para la cooperativa ni para los asociados.</v>
      </c>
      <c r="U296" s="49">
        <f>VLOOKUP(Tabla15[[#This Row],[N° 
Evento]],'Eventos de riesgos'!B:I,8,0)</f>
        <v>0</v>
      </c>
      <c r="V296" s="49">
        <f>VLOOKUP(Tabla15[[#This Row],[N° 
Evento]],'Eventos de riesgos'!B:J,9,0)</f>
        <v>0</v>
      </c>
      <c r="W296" s="49">
        <f>VLOOKUP(Tabla15[[#This Row],[N° 
Evento]],'Eventos de riesgos'!B:K,10,0)</f>
        <v>0</v>
      </c>
      <c r="X296" s="44" t="str">
        <f>VLOOKUP(Tabla15[[#This Row],[N° 
Evento]],'Eventos de riesgos'!B:L,11,0)</f>
        <v>7 - Ejecución y Administración de Procesos</v>
      </c>
      <c r="Y296" s="44" t="str">
        <f>VLOOKUP(Tabla15[[#This Row],[N° 
Evento]],'Eventos de riesgos'!B:M,12,0)</f>
        <v>71 - Recepción, Ejecución y Mantenimiento de Operaciones</v>
      </c>
      <c r="Z296" s="44" t="str">
        <f>VLOOKUP(Tabla15[[#This Row],[N° 
Evento]],'Eventos de riesgos'!B:N,13,0)</f>
        <v>712 - Errores en Digitación de Datos, Mantenimiento o Descarga</v>
      </c>
      <c r="AA296" s="44" t="str">
        <f>+VLOOKUP(Tabla15[[#This Row],[N° 
Evento]],'Eventos de riesgos'!B:AE,23,0)</f>
        <v>Falla en pago de compensaciones</v>
      </c>
      <c r="AB296" s="43" t="str">
        <f>VLOOKUP(Tabla15[[#This Row],[N° 
Evento]],'Eventos de riesgos'!B:O,14,0)</f>
        <v>Ninguna</v>
      </c>
      <c r="AC296" s="48">
        <f>VLOOKUP(Tabla15[[#This Row],[N° 
Evento]],'Eventos de riesgos'!B:P,15,0)</f>
        <v>45991.708333333336</v>
      </c>
      <c r="AD296" s="43" t="str">
        <f>VLOOKUP(Tabla15[[#This Row],[N° 
Evento]],'Eventos de riesgos'!B:Q,16,0)</f>
        <v>Ahorros voluntarios</v>
      </c>
      <c r="AE296" s="43" t="str">
        <f>VLOOKUP(Tabla15[[#This Row],[N° 
Evento]],'Eventos de riesgos'!B:R,17,0)</f>
        <v>Ninguno</v>
      </c>
      <c r="AF296" s="45" t="str">
        <f>VLOOKUP(Tabla15[[#This Row],[N° 
Evento]],'Eventos de riesgos'!B:V,21,0)</f>
        <v>Aprobado</v>
      </c>
      <c r="AG296" s="44" t="str">
        <f>VLOOKUP(Tabla15[[#This Row],[N° 
Evento]],'Eventos de riesgos'!B:W,22,0)</f>
        <v>null
27/11/2025 15:39:11: creado
07/12/2025 12:18:10: Actualizado</v>
      </c>
    </row>
    <row r="297" spans="3:33" ht="79" customHeight="1" x14ac:dyDescent="0.55000000000000004">
      <c r="C297" s="43" t="str">
        <f>+Tabla15[[#This Row],[N° 
Evento]]&amp;"-"&amp;Tabla15[[#This Row],[N° Tarea]]</f>
        <v>82-6</v>
      </c>
      <c r="D297" s="54">
        <v>82</v>
      </c>
      <c r="E297" s="54">
        <v>6</v>
      </c>
      <c r="F297" s="51" t="s">
        <v>922</v>
      </c>
      <c r="G297" s="44" t="s">
        <v>1019</v>
      </c>
      <c r="H297" s="44" t="s">
        <v>926</v>
      </c>
      <c r="I297" s="44" t="s">
        <v>927</v>
      </c>
      <c r="J297" s="57">
        <v>45965</v>
      </c>
      <c r="K297" s="46">
        <v>46022</v>
      </c>
      <c r="L297" s="71" t="str">
        <f>IF(Tabla15[[#This Row],[Fecha de Finalización]]&gt;0,"Cerrada","En Proceso")</f>
        <v>Cerrada</v>
      </c>
      <c r="M297" s="52">
        <f t="shared" si="13"/>
        <v>57</v>
      </c>
      <c r="N297" s="44" t="s">
        <v>928</v>
      </c>
      <c r="O297" s="43">
        <f>VLOOKUP(Tabla15[[#This Row],[N° 
Evento]],'Eventos de riesgos'!B:C,2,0)</f>
        <v>2025</v>
      </c>
      <c r="P297" s="43" t="str">
        <f>VLOOKUP(Tabla15[[#This Row],[N° 
Evento]],'Eventos de riesgos'!B:D,3,0)</f>
        <v>Nov</v>
      </c>
      <c r="Q297" s="48">
        <f>VLOOKUP(Tabla15[[#This Row],[N° 
Evento]],'Eventos de riesgos'!B:E,4,0)</f>
        <v>45967.708333333336</v>
      </c>
      <c r="R297" s="48">
        <f>VLOOKUP(Tabla15[[#This Row],[N° 
Evento]],'Eventos de riesgos'!B:F,5,0)</f>
        <v>45968.729166666664</v>
      </c>
      <c r="S297" s="48">
        <f>VLOOKUP(Tabla15[[#This Row],[N° 
Evento]],'Eventos de riesgos'!B:G,6,0)</f>
        <v>45967.729166666664</v>
      </c>
      <c r="T297" s="62" t="str">
        <f>VLOOKUP(Tabla15[[#This Row],[N° 
Evento]],'Eventos de riesgos'!B:H,7,0)</f>
        <v>Caso
La analista Alejandra Villamil estaba realizando el proceso semanal de compensación o devolución de las comisiones generadas por retiros con tarjeta débito a los asociados que recibían su nómina en la cuenta de ahorro voluntario de Febor. Para ello utilizaba un archivo emitido por Visionamos con los movimientos del ahorro voluntario y lo cruzaba en Excel con el listado de asociados que tenían su nómina vinculada a este producto. A partir de este cruce identificaba los movimientos que debían ser objeto de devolución, específicamente los correspondientes al fin de semana del 1 al 4 de noviembre.
En la etapa de elaboración de la plantilla para el cargue masivo en WOG, la analista construyó inicialmente una plantilla base en Excel que contenía fórmulas para calcular los valores a devolver. Una vez verificó la información, copió y pegó los datos en un libro nuevo con el fin de eliminar las fórmulas y dejar el archivo en el formato requerido por WOG. Durante este proceso ocurrió el error: al realizar el copiado, la celda correspondiente a la fecha quedó con un formato incorrecto y, al intentar corregirlo, la analista copió por equivocación el número de cédula de los asociados en la columna destinada al valor a consignar. 
Como resultado, los valores incluidos en la plantilla no correspondían a las comisiones que debían devolverse, sino a los números de documento de cada asociado.Posteriormente, una vez generada la plantilla final, no se efectuó la validación obligatoria para confirmar que los totales coincidieran con los registrados en la plantilla original. Esta revisión habría permitido detectar la inconsistencia antes de realizar el cargue en el sistema.
Tras completar el cargue en WOG, la analista efectuó una validación aleatoria de las operaciones cargadas y allí identificó el error, al evidenciar que los valores consignados correspondían al número de cédula y no al valor real de la devolución.Una vez se detectó la falla, se activó la acción inmediata de reversar y reintegrar los valores consignados a los 117 asociados afectados, y afortunadamente no se generaron retiros de los saldos por parte de ningún asociado. Se activó un comité de crisis el 7 de noviembre de 2025, en el que se tomaron varias determinaciones y se definieron los planes de acción.Se estableció un control obligatorio antes del cargue de plantillas, que incluye la validación final de totales y la revisión del formato de columnas sensibles como fecha, valor y número de documento.Se escaló el caso a WOG para solicitar la eliminación definitiva de los registros tanto en la entrada como en la salida, evitando impactos en las declaraciones de renta de los asociados. Se definió el envío de un mensaje de tranquilidad a los asociados, informando que no tendrán afectaciones y explicando el incidente y su corrección.Se definió que estos movimientos no serían registrados en los reportes internos ni en los reportes enviados a las entidades competentes, debido a que no correspondían a operaciones reales sino a un error operativo. Esta medida se adoptó para garantizar la transparencia de la información y evitar interpretaciones equivocadas sobre la actividad financiera de los asociados.                   
Para la funcionaria involucrada en el error, se tomó la decisión de adelantar un proceso de descargos con el fin de que expusiera los hechos y reflexionara sobre la importancia del autocontrol en la ejecución de operaciones críticas. Este procedimiento busca reforzar la responsabilidad individual y prevenir la reincidencia de situaciones similares.
Causas
La causa del incidente estuvo asociada a la desconcentración de la funcionaria durante la elaboración de la plantilla, lo que la llevó a sustituir por error el valor de la comisión por el número de cédula de los asociados. Esta equivocación se fortaleció por la falta de una validación previa antes del envío, permitiendo que la información incorrecta fuera cargada al sistema.
Impactos
Impacto operativo: Se generaron 117 consignaciones incorrectas que requirieron reversos manuales, aumentando la carga de trabajo y retrasando el proceso normal.
Impacto reputacional: Se creó el riesgo de generar confusión entre los asociados y afectar la percepción de confianza, aunque no se produjeron retiros ni afectaciones económicas.
Impacto en la información: Los movimientos erróneos pudieron afectar reportes internos y externos, por lo que fue necesario impedir su registro para evitar interpretaciones incorrectas.      
Impacto financiero: Existió el riesgo de generar pérdidas por retiros indebidos o ajustes posteriores; sin embargo, afortunadamente no se produjo ningún impacto económico para la cooperativa ni para los asociados.</v>
      </c>
      <c r="U297" s="49">
        <f>VLOOKUP(Tabla15[[#This Row],[N° 
Evento]],'Eventos de riesgos'!B:I,8,0)</f>
        <v>0</v>
      </c>
      <c r="V297" s="49">
        <f>VLOOKUP(Tabla15[[#This Row],[N° 
Evento]],'Eventos de riesgos'!B:J,9,0)</f>
        <v>0</v>
      </c>
      <c r="W297" s="49">
        <f>VLOOKUP(Tabla15[[#This Row],[N° 
Evento]],'Eventos de riesgos'!B:K,10,0)</f>
        <v>0</v>
      </c>
      <c r="X297" s="44" t="str">
        <f>VLOOKUP(Tabla15[[#This Row],[N° 
Evento]],'Eventos de riesgos'!B:L,11,0)</f>
        <v>7 - Ejecución y Administración de Procesos</v>
      </c>
      <c r="Y297" s="44" t="str">
        <f>VLOOKUP(Tabla15[[#This Row],[N° 
Evento]],'Eventos de riesgos'!B:M,12,0)</f>
        <v>71 - Recepción, Ejecución y Mantenimiento de Operaciones</v>
      </c>
      <c r="Z297" s="44" t="str">
        <f>VLOOKUP(Tabla15[[#This Row],[N° 
Evento]],'Eventos de riesgos'!B:N,13,0)</f>
        <v>712 - Errores en Digitación de Datos, Mantenimiento o Descarga</v>
      </c>
      <c r="AA297" s="44" t="str">
        <f>+VLOOKUP(Tabla15[[#This Row],[N° 
Evento]],'Eventos de riesgos'!B:AE,23,0)</f>
        <v>Falla en pago de compensaciones</v>
      </c>
      <c r="AB297" s="43" t="str">
        <f>VLOOKUP(Tabla15[[#This Row],[N° 
Evento]],'Eventos de riesgos'!B:O,14,0)</f>
        <v>Ninguna</v>
      </c>
      <c r="AC297" s="48">
        <f>VLOOKUP(Tabla15[[#This Row],[N° 
Evento]],'Eventos de riesgos'!B:P,15,0)</f>
        <v>45991.708333333336</v>
      </c>
      <c r="AD297" s="43" t="str">
        <f>VLOOKUP(Tabla15[[#This Row],[N° 
Evento]],'Eventos de riesgos'!B:Q,16,0)</f>
        <v>Ahorros voluntarios</v>
      </c>
      <c r="AE297" s="43" t="str">
        <f>VLOOKUP(Tabla15[[#This Row],[N° 
Evento]],'Eventos de riesgos'!B:R,17,0)</f>
        <v>Ninguno</v>
      </c>
      <c r="AF297" s="45" t="str">
        <f>VLOOKUP(Tabla15[[#This Row],[N° 
Evento]],'Eventos de riesgos'!B:V,21,0)</f>
        <v>Aprobado</v>
      </c>
      <c r="AG297" s="44" t="str">
        <f>VLOOKUP(Tabla15[[#This Row],[N° 
Evento]],'Eventos de riesgos'!B:W,22,0)</f>
        <v>null
27/11/2025 15:39:11: creado
07/12/2025 12:18:10: Actualizado</v>
      </c>
    </row>
    <row r="298" spans="3:33" ht="79" customHeight="1" x14ac:dyDescent="0.55000000000000004">
      <c r="C298" s="43" t="str">
        <f>+Tabla15[[#This Row],[N° 
Evento]]&amp;"-"&amp;Tabla15[[#This Row],[N° Tarea]]</f>
        <v>82-7</v>
      </c>
      <c r="D298" s="54">
        <v>82</v>
      </c>
      <c r="E298" s="54">
        <v>7</v>
      </c>
      <c r="F298" s="51" t="s">
        <v>976</v>
      </c>
      <c r="G298" s="44" t="s">
        <v>1019</v>
      </c>
      <c r="H298" s="44" t="s">
        <v>367</v>
      </c>
      <c r="I298" s="44" t="s">
        <v>104</v>
      </c>
      <c r="J298" s="57">
        <v>45973</v>
      </c>
      <c r="K298" s="57">
        <v>45973</v>
      </c>
      <c r="L298" s="71" t="str">
        <f>IF(Tabla15[[#This Row],[Fecha de Finalización]]&gt;0,"Cerrada","En Proceso")</f>
        <v>Cerrada</v>
      </c>
      <c r="M298" s="52">
        <f t="shared" si="13"/>
        <v>0</v>
      </c>
      <c r="N298" s="44" t="s">
        <v>929</v>
      </c>
      <c r="O298" s="43">
        <f>VLOOKUP(Tabla15[[#This Row],[N° 
Evento]],'Eventos de riesgos'!B:C,2,0)</f>
        <v>2025</v>
      </c>
      <c r="P298" s="43" t="str">
        <f>VLOOKUP(Tabla15[[#This Row],[N° 
Evento]],'Eventos de riesgos'!B:D,3,0)</f>
        <v>Nov</v>
      </c>
      <c r="Q298" s="48">
        <f>VLOOKUP(Tabla15[[#This Row],[N° 
Evento]],'Eventos de riesgos'!B:E,4,0)</f>
        <v>45967.708333333336</v>
      </c>
      <c r="R298" s="48">
        <f>VLOOKUP(Tabla15[[#This Row],[N° 
Evento]],'Eventos de riesgos'!B:F,5,0)</f>
        <v>45968.729166666664</v>
      </c>
      <c r="S298" s="48">
        <f>VLOOKUP(Tabla15[[#This Row],[N° 
Evento]],'Eventos de riesgos'!B:G,6,0)</f>
        <v>45967.729166666664</v>
      </c>
      <c r="T298" s="62" t="str">
        <f>VLOOKUP(Tabla15[[#This Row],[N° 
Evento]],'Eventos de riesgos'!B:H,7,0)</f>
        <v>Caso
La analista Alejandra Villamil estaba realizando el proceso semanal de compensación o devolución de las comisiones generadas por retiros con tarjeta débito a los asociados que recibían su nómina en la cuenta de ahorro voluntario de Febor. Para ello utilizaba un archivo emitido por Visionamos con los movimientos del ahorro voluntario y lo cruzaba en Excel con el listado de asociados que tenían su nómina vinculada a este producto. A partir de este cruce identificaba los movimientos que debían ser objeto de devolución, específicamente los correspondientes al fin de semana del 1 al 4 de noviembre.
En la etapa de elaboración de la plantilla para el cargue masivo en WOG, la analista construyó inicialmente una plantilla base en Excel que contenía fórmulas para calcular los valores a devolver. Una vez verificó la información, copió y pegó los datos en un libro nuevo con el fin de eliminar las fórmulas y dejar el archivo en el formato requerido por WOG. Durante este proceso ocurrió el error: al realizar el copiado, la celda correspondiente a la fecha quedó con un formato incorrecto y, al intentar corregirlo, la analista copió por equivocación el número de cédula de los asociados en la columna destinada al valor a consignar. 
Como resultado, los valores incluidos en la plantilla no correspondían a las comisiones que debían devolverse, sino a los números de documento de cada asociado.Posteriormente, una vez generada la plantilla final, no se efectuó la validación obligatoria para confirmar que los totales coincidieran con los registrados en la plantilla original. Esta revisión habría permitido detectar la inconsistencia antes de realizar el cargue en el sistema.
Tras completar el cargue en WOG, la analista efectuó una validación aleatoria de las operaciones cargadas y allí identificó el error, al evidenciar que los valores consignados correspondían al número de cédula y no al valor real de la devolución.Una vez se detectó la falla, se activó la acción inmediata de reversar y reintegrar los valores consignados a los 117 asociados afectados, y afortunadamente no se generaron retiros de los saldos por parte de ningún asociado. Se activó un comité de crisis el 7 de noviembre de 2025, en el que se tomaron varias determinaciones y se definieron los planes de acción.Se estableció un control obligatorio antes del cargue de plantillas, que incluye la validación final de totales y la revisión del formato de columnas sensibles como fecha, valor y número de documento.Se escaló el caso a WOG para solicitar la eliminación definitiva de los registros tanto en la entrada como en la salida, evitando impactos en las declaraciones de renta de los asociados. Se definió el envío de un mensaje de tranquilidad a los asociados, informando que no tendrán afectaciones y explicando el incidente y su corrección.Se definió que estos movimientos no serían registrados en los reportes internos ni en los reportes enviados a las entidades competentes, debido a que no correspondían a operaciones reales sino a un error operativo. Esta medida se adoptó para garantizar la transparencia de la información y evitar interpretaciones equivocadas sobre la actividad financiera de los asociados.                   
Para la funcionaria involucrada en el error, se tomó la decisión de adelantar un proceso de descargos con el fin de que expusiera los hechos y reflexionara sobre la importancia del autocontrol en la ejecución de operaciones críticas. Este procedimiento busca reforzar la responsabilidad individual y prevenir la reincidencia de situaciones similares.
Causas
La causa del incidente estuvo asociada a la desconcentración de la funcionaria durante la elaboración de la plantilla, lo que la llevó a sustituir por error el valor de la comisión por el número de cédula de los asociados. Esta equivocación se fortaleció por la falta de una validación previa antes del envío, permitiendo que la información incorrecta fuera cargada al sistema.
Impactos
Impacto operativo: Se generaron 117 consignaciones incorrectas que requirieron reversos manuales, aumentando la carga de trabajo y retrasando el proceso normal.
Impacto reputacional: Se creó el riesgo de generar confusión entre los asociados y afectar la percepción de confianza, aunque no se produjeron retiros ni afectaciones económicas.
Impacto en la información: Los movimientos erróneos pudieron afectar reportes internos y externos, por lo que fue necesario impedir su registro para evitar interpretaciones incorrectas.      
Impacto financiero: Existió el riesgo de generar pérdidas por retiros indebidos o ajustes posteriores; sin embargo, afortunadamente no se produjo ningún impacto económico para la cooperativa ni para los asociados.</v>
      </c>
      <c r="U298" s="49">
        <f>VLOOKUP(Tabla15[[#This Row],[N° 
Evento]],'Eventos de riesgos'!B:I,8,0)</f>
        <v>0</v>
      </c>
      <c r="V298" s="49">
        <f>VLOOKUP(Tabla15[[#This Row],[N° 
Evento]],'Eventos de riesgos'!B:J,9,0)</f>
        <v>0</v>
      </c>
      <c r="W298" s="49">
        <f>VLOOKUP(Tabla15[[#This Row],[N° 
Evento]],'Eventos de riesgos'!B:K,10,0)</f>
        <v>0</v>
      </c>
      <c r="X298" s="44" t="str">
        <f>VLOOKUP(Tabla15[[#This Row],[N° 
Evento]],'Eventos de riesgos'!B:L,11,0)</f>
        <v>7 - Ejecución y Administración de Procesos</v>
      </c>
      <c r="Y298" s="44" t="str">
        <f>VLOOKUP(Tabla15[[#This Row],[N° 
Evento]],'Eventos de riesgos'!B:M,12,0)</f>
        <v>71 - Recepción, Ejecución y Mantenimiento de Operaciones</v>
      </c>
      <c r="Z298" s="44" t="str">
        <f>VLOOKUP(Tabla15[[#This Row],[N° 
Evento]],'Eventos de riesgos'!B:N,13,0)</f>
        <v>712 - Errores en Digitación de Datos, Mantenimiento o Descarga</v>
      </c>
      <c r="AA298" s="44" t="str">
        <f>+VLOOKUP(Tabla15[[#This Row],[N° 
Evento]],'Eventos de riesgos'!B:AE,23,0)</f>
        <v>Falla en pago de compensaciones</v>
      </c>
      <c r="AB298" s="43" t="str">
        <f>VLOOKUP(Tabla15[[#This Row],[N° 
Evento]],'Eventos de riesgos'!B:O,14,0)</f>
        <v>Ninguna</v>
      </c>
      <c r="AC298" s="48">
        <f>VLOOKUP(Tabla15[[#This Row],[N° 
Evento]],'Eventos de riesgos'!B:P,15,0)</f>
        <v>45991.708333333336</v>
      </c>
      <c r="AD298" s="43" t="str">
        <f>VLOOKUP(Tabla15[[#This Row],[N° 
Evento]],'Eventos de riesgos'!B:Q,16,0)</f>
        <v>Ahorros voluntarios</v>
      </c>
      <c r="AE298" s="43" t="str">
        <f>VLOOKUP(Tabla15[[#This Row],[N° 
Evento]],'Eventos de riesgos'!B:R,17,0)</f>
        <v>Ninguno</v>
      </c>
      <c r="AF298" s="45" t="str">
        <f>VLOOKUP(Tabla15[[#This Row],[N° 
Evento]],'Eventos de riesgos'!B:V,21,0)</f>
        <v>Aprobado</v>
      </c>
      <c r="AG298" s="44" t="str">
        <f>VLOOKUP(Tabla15[[#This Row],[N° 
Evento]],'Eventos de riesgos'!B:W,22,0)</f>
        <v>null
27/11/2025 15:39:11: creado
07/12/2025 12:18:10: Actualizado</v>
      </c>
    </row>
    <row r="299" spans="3:33" ht="79" customHeight="1" x14ac:dyDescent="0.55000000000000004">
      <c r="C299" s="43" t="str">
        <f>+Tabla15[[#This Row],[N° 
Evento]]&amp;"-"&amp;Tabla15[[#This Row],[N° Tarea]]</f>
        <v>82-8</v>
      </c>
      <c r="D299" s="54">
        <v>82</v>
      </c>
      <c r="E299" s="54">
        <v>8</v>
      </c>
      <c r="F299" s="51" t="s">
        <v>984</v>
      </c>
      <c r="G299" s="44" t="s">
        <v>1019</v>
      </c>
      <c r="H299" s="44" t="s">
        <v>989</v>
      </c>
      <c r="I299" s="44"/>
      <c r="J299" s="57">
        <v>45973</v>
      </c>
      <c r="K299" s="57">
        <v>46035</v>
      </c>
      <c r="L299" s="71" t="str">
        <f>IF(Tabla15[[#This Row],[Fecha de Finalización]]&gt;0,"Cerrada","En Proceso")</f>
        <v>Cerrada</v>
      </c>
      <c r="M299" s="52">
        <f>+K299-J299</f>
        <v>62</v>
      </c>
      <c r="N299" s="44" t="s">
        <v>1006</v>
      </c>
      <c r="O299" s="43">
        <f>VLOOKUP(Tabla15[[#This Row],[N° 
Evento]],'Eventos de riesgos'!B:C,2,0)</f>
        <v>2025</v>
      </c>
      <c r="P299" s="43" t="str">
        <f>VLOOKUP(Tabla15[[#This Row],[N° 
Evento]],'Eventos de riesgos'!B:D,3,0)</f>
        <v>Nov</v>
      </c>
      <c r="Q299" s="48">
        <f>VLOOKUP(Tabla15[[#This Row],[N° 
Evento]],'Eventos de riesgos'!B:E,4,0)</f>
        <v>45967.708333333336</v>
      </c>
      <c r="R299" s="48">
        <f>VLOOKUP(Tabla15[[#This Row],[N° 
Evento]],'Eventos de riesgos'!B:F,5,0)</f>
        <v>45968.729166666664</v>
      </c>
      <c r="S299" s="48">
        <f>VLOOKUP(Tabla15[[#This Row],[N° 
Evento]],'Eventos de riesgos'!B:G,6,0)</f>
        <v>45967.729166666664</v>
      </c>
      <c r="T299" s="62" t="str">
        <f>VLOOKUP(Tabla15[[#This Row],[N° 
Evento]],'Eventos de riesgos'!B:H,7,0)</f>
        <v>Caso
La analista Alejandra Villamil estaba realizando el proceso semanal de compensación o devolución de las comisiones generadas por retiros con tarjeta débito a los asociados que recibían su nómina en la cuenta de ahorro voluntario de Febor. Para ello utilizaba un archivo emitido por Visionamos con los movimientos del ahorro voluntario y lo cruzaba en Excel con el listado de asociados que tenían su nómina vinculada a este producto. A partir de este cruce identificaba los movimientos que debían ser objeto de devolución, específicamente los correspondientes al fin de semana del 1 al 4 de noviembre.
En la etapa de elaboración de la plantilla para el cargue masivo en WOG, la analista construyó inicialmente una plantilla base en Excel que contenía fórmulas para calcular los valores a devolver. Una vez verificó la información, copió y pegó los datos en un libro nuevo con el fin de eliminar las fórmulas y dejar el archivo en el formato requerido por WOG. Durante este proceso ocurrió el error: al realizar el copiado, la celda correspondiente a la fecha quedó con un formato incorrecto y, al intentar corregirlo, la analista copió por equivocación el número de cédula de los asociados en la columna destinada al valor a consignar. 
Como resultado, los valores incluidos en la plantilla no correspondían a las comisiones que debían devolverse, sino a los números de documento de cada asociado.Posteriormente, una vez generada la plantilla final, no se efectuó la validación obligatoria para confirmar que los totales coincidieran con los registrados en la plantilla original. Esta revisión habría permitido detectar la inconsistencia antes de realizar el cargue en el sistema.
Tras completar el cargue en WOG, la analista efectuó una validación aleatoria de las operaciones cargadas y allí identificó el error, al evidenciar que los valores consignados correspondían al número de cédula y no al valor real de la devolución.Una vez se detectó la falla, se activó la acción inmediata de reversar y reintegrar los valores consignados a los 117 asociados afectados, y afortunadamente no se generaron retiros de los saldos por parte de ningún asociado. Se activó un comité de crisis el 7 de noviembre de 2025, en el que se tomaron varias determinaciones y se definieron los planes de acción.Se estableció un control obligatorio antes del cargue de plantillas, que incluye la validación final de totales y la revisión del formato de columnas sensibles como fecha, valor y número de documento.Se escaló el caso a WOG para solicitar la eliminación definitiva de los registros tanto en la entrada como en la salida, evitando impactos en las declaraciones de renta de los asociados. Se definió el envío de un mensaje de tranquilidad a los asociados, informando que no tendrán afectaciones y explicando el incidente y su corrección.Se definió que estos movimientos no serían registrados en los reportes internos ni en los reportes enviados a las entidades competentes, debido a que no correspondían a operaciones reales sino a un error operativo. Esta medida se adoptó para garantizar la transparencia de la información y evitar interpretaciones equivocadas sobre la actividad financiera de los asociados.                   
Para la funcionaria involucrada en el error, se tomó la decisión de adelantar un proceso de descargos con el fin de que expusiera los hechos y reflexionara sobre la importancia del autocontrol en la ejecución de operaciones críticas. Este procedimiento busca reforzar la responsabilidad individual y prevenir la reincidencia de situaciones similares.
Causas
La causa del incidente estuvo asociada a la desconcentración de la funcionaria durante la elaboración de la plantilla, lo que la llevó a sustituir por error el valor de la comisión por el número de cédula de los asociados. Esta equivocación se fortaleció por la falta de una validación previa antes del envío, permitiendo que la información incorrecta fuera cargada al sistema.
Impactos
Impacto operativo: Se generaron 117 consignaciones incorrectas que requirieron reversos manuales, aumentando la carga de trabajo y retrasando el proceso normal.
Impacto reputacional: Se creó el riesgo de generar confusión entre los asociados y afectar la percepción de confianza, aunque no se produjeron retiros ni afectaciones económicas.
Impacto en la información: Los movimientos erróneos pudieron afectar reportes internos y externos, por lo que fue necesario impedir su registro para evitar interpretaciones incorrectas.      
Impacto financiero: Existió el riesgo de generar pérdidas por retiros indebidos o ajustes posteriores; sin embargo, afortunadamente no se produjo ningún impacto económico para la cooperativa ni para los asociados.</v>
      </c>
      <c r="U299" s="49">
        <f>VLOOKUP(Tabla15[[#This Row],[N° 
Evento]],'Eventos de riesgos'!B:I,8,0)</f>
        <v>0</v>
      </c>
      <c r="V299" s="49">
        <f>VLOOKUP(Tabla15[[#This Row],[N° 
Evento]],'Eventos de riesgos'!B:J,9,0)</f>
        <v>0</v>
      </c>
      <c r="W299" s="49">
        <f>VLOOKUP(Tabla15[[#This Row],[N° 
Evento]],'Eventos de riesgos'!B:K,10,0)</f>
        <v>0</v>
      </c>
      <c r="X299" s="44" t="str">
        <f>VLOOKUP(Tabla15[[#This Row],[N° 
Evento]],'Eventos de riesgos'!B:L,11,0)</f>
        <v>7 - Ejecución y Administración de Procesos</v>
      </c>
      <c r="Y299" s="44" t="str">
        <f>VLOOKUP(Tabla15[[#This Row],[N° 
Evento]],'Eventos de riesgos'!B:M,12,0)</f>
        <v>71 - Recepción, Ejecución y Mantenimiento de Operaciones</v>
      </c>
      <c r="Z299" s="44" t="str">
        <f>VLOOKUP(Tabla15[[#This Row],[N° 
Evento]],'Eventos de riesgos'!B:N,13,0)</f>
        <v>712 - Errores en Digitación de Datos, Mantenimiento o Descarga</v>
      </c>
      <c r="AA299" s="44" t="str">
        <f>+VLOOKUP(Tabla15[[#This Row],[N° 
Evento]],'Eventos de riesgos'!B:AE,23,0)</f>
        <v>Falla en pago de compensaciones</v>
      </c>
      <c r="AB299" s="43" t="str">
        <f>VLOOKUP(Tabla15[[#This Row],[N° 
Evento]],'Eventos de riesgos'!B:O,14,0)</f>
        <v>Ninguna</v>
      </c>
      <c r="AC299" s="48">
        <f>VLOOKUP(Tabla15[[#This Row],[N° 
Evento]],'Eventos de riesgos'!B:P,15,0)</f>
        <v>45991.708333333336</v>
      </c>
      <c r="AD299" s="43" t="str">
        <f>VLOOKUP(Tabla15[[#This Row],[N° 
Evento]],'Eventos de riesgos'!B:Q,16,0)</f>
        <v>Ahorros voluntarios</v>
      </c>
      <c r="AE299" s="43" t="str">
        <f>VLOOKUP(Tabla15[[#This Row],[N° 
Evento]],'Eventos de riesgos'!B:R,17,0)</f>
        <v>Ninguno</v>
      </c>
      <c r="AF299" s="45" t="str">
        <f>VLOOKUP(Tabla15[[#This Row],[N° 
Evento]],'Eventos de riesgos'!B:V,21,0)</f>
        <v>Aprobado</v>
      </c>
      <c r="AG299" s="44" t="str">
        <f>VLOOKUP(Tabla15[[#This Row],[N° 
Evento]],'Eventos de riesgos'!B:W,22,0)</f>
        <v>null
27/11/2025 15:39:11: creado
07/12/2025 12:18:10: Actualizado</v>
      </c>
    </row>
    <row r="300" spans="3:33" ht="79" customHeight="1" x14ac:dyDescent="0.55000000000000004">
      <c r="C300" s="43" t="str">
        <f>+Tabla15[[#This Row],[N° 
Evento]]&amp;"-"&amp;Tabla15[[#This Row],[N° Tarea]]</f>
        <v>82-9</v>
      </c>
      <c r="D300" s="54">
        <v>82</v>
      </c>
      <c r="E300" s="54">
        <v>9</v>
      </c>
      <c r="F300" s="51" t="s">
        <v>985</v>
      </c>
      <c r="G300" s="44" t="s">
        <v>1019</v>
      </c>
      <c r="H300" s="44" t="s">
        <v>988</v>
      </c>
      <c r="I300" s="44"/>
      <c r="J300" s="57">
        <v>45973</v>
      </c>
      <c r="K300" s="57">
        <v>46035</v>
      </c>
      <c r="L300" s="71" t="str">
        <f>IF(Tabla15[[#This Row],[Fecha de Finalización]]&gt;0,"Cerrada","En Proceso")</f>
        <v>Cerrada</v>
      </c>
      <c r="M300" s="52">
        <f>+K300-J300</f>
        <v>62</v>
      </c>
      <c r="N300" s="44" t="s">
        <v>1005</v>
      </c>
      <c r="O300" s="43">
        <f>VLOOKUP(Tabla15[[#This Row],[N° 
Evento]],'Eventos de riesgos'!B:C,2,0)</f>
        <v>2025</v>
      </c>
      <c r="P300" s="43" t="str">
        <f>VLOOKUP(Tabla15[[#This Row],[N° 
Evento]],'Eventos de riesgos'!B:D,3,0)</f>
        <v>Nov</v>
      </c>
      <c r="Q300" s="48">
        <f>VLOOKUP(Tabla15[[#This Row],[N° 
Evento]],'Eventos de riesgos'!B:E,4,0)</f>
        <v>45967.708333333336</v>
      </c>
      <c r="R300" s="48">
        <f>VLOOKUP(Tabla15[[#This Row],[N° 
Evento]],'Eventos de riesgos'!B:F,5,0)</f>
        <v>45968.729166666664</v>
      </c>
      <c r="S300" s="48">
        <f>VLOOKUP(Tabla15[[#This Row],[N° 
Evento]],'Eventos de riesgos'!B:G,6,0)</f>
        <v>45967.729166666664</v>
      </c>
      <c r="T300" s="62" t="str">
        <f>VLOOKUP(Tabla15[[#This Row],[N° 
Evento]],'Eventos de riesgos'!B:H,7,0)</f>
        <v>Caso
La analista Alejandra Villamil estaba realizando el proceso semanal de compensación o devolución de las comisiones generadas por retiros con tarjeta débito a los asociados que recibían su nómina en la cuenta de ahorro voluntario de Febor. Para ello utilizaba un archivo emitido por Visionamos con los movimientos del ahorro voluntario y lo cruzaba en Excel con el listado de asociados que tenían su nómina vinculada a este producto. A partir de este cruce identificaba los movimientos que debían ser objeto de devolución, específicamente los correspondientes al fin de semana del 1 al 4 de noviembre.
En la etapa de elaboración de la plantilla para el cargue masivo en WOG, la analista construyó inicialmente una plantilla base en Excel que contenía fórmulas para calcular los valores a devolver. Una vez verificó la información, copió y pegó los datos en un libro nuevo con el fin de eliminar las fórmulas y dejar el archivo en el formato requerido por WOG. Durante este proceso ocurrió el error: al realizar el copiado, la celda correspondiente a la fecha quedó con un formato incorrecto y, al intentar corregirlo, la analista copió por equivocación el número de cédula de los asociados en la columna destinada al valor a consignar. 
Como resultado, los valores incluidos en la plantilla no correspondían a las comisiones que debían devolverse, sino a los números de documento de cada asociado.Posteriormente, una vez generada la plantilla final, no se efectuó la validación obligatoria para confirmar que los totales coincidieran con los registrados en la plantilla original. Esta revisión habría permitido detectar la inconsistencia antes de realizar el cargue en el sistema.
Tras completar el cargue en WOG, la analista efectuó una validación aleatoria de las operaciones cargadas y allí identificó el error, al evidenciar que los valores consignados correspondían al número de cédula y no al valor real de la devolución.Una vez se detectó la falla, se activó la acción inmediata de reversar y reintegrar los valores consignados a los 117 asociados afectados, y afortunadamente no se generaron retiros de los saldos por parte de ningún asociado. Se activó un comité de crisis el 7 de noviembre de 2025, en el que se tomaron varias determinaciones y se definieron los planes de acción.Se estableció un control obligatorio antes del cargue de plantillas, que incluye la validación final de totales y la revisión del formato de columnas sensibles como fecha, valor y número de documento.Se escaló el caso a WOG para solicitar la eliminación definitiva de los registros tanto en la entrada como en la salida, evitando impactos en las declaraciones de renta de los asociados. Se definió el envío de un mensaje de tranquilidad a los asociados, informando que no tendrán afectaciones y explicando el incidente y su corrección.Se definió que estos movimientos no serían registrados en los reportes internos ni en los reportes enviados a las entidades competentes, debido a que no correspondían a operaciones reales sino a un error operativo. Esta medida se adoptó para garantizar la transparencia de la información y evitar interpretaciones equivocadas sobre la actividad financiera de los asociados.                   
Para la funcionaria involucrada en el error, se tomó la decisión de adelantar un proceso de descargos con el fin de que expusiera los hechos y reflexionara sobre la importancia del autocontrol en la ejecución de operaciones críticas. Este procedimiento busca reforzar la responsabilidad individual y prevenir la reincidencia de situaciones similares.
Causas
La causa del incidente estuvo asociada a la desconcentración de la funcionaria durante la elaboración de la plantilla, lo que la llevó a sustituir por error el valor de la comisión por el número de cédula de los asociados. Esta equivocación se fortaleció por la falta de una validación previa antes del envío, permitiendo que la información incorrecta fuera cargada al sistema.
Impactos
Impacto operativo: Se generaron 117 consignaciones incorrectas que requirieron reversos manuales, aumentando la carga de trabajo y retrasando el proceso normal.
Impacto reputacional: Se creó el riesgo de generar confusión entre los asociados y afectar la percepción de confianza, aunque no se produjeron retiros ni afectaciones económicas.
Impacto en la información: Los movimientos erróneos pudieron afectar reportes internos y externos, por lo que fue necesario impedir su registro para evitar interpretaciones incorrectas.      
Impacto financiero: Existió el riesgo de generar pérdidas por retiros indebidos o ajustes posteriores; sin embargo, afortunadamente no se produjo ningún impacto económico para la cooperativa ni para los asociados.</v>
      </c>
      <c r="U300" s="49">
        <f>VLOOKUP(Tabla15[[#This Row],[N° 
Evento]],'Eventos de riesgos'!B:I,8,0)</f>
        <v>0</v>
      </c>
      <c r="V300" s="49">
        <f>VLOOKUP(Tabla15[[#This Row],[N° 
Evento]],'Eventos de riesgos'!B:J,9,0)</f>
        <v>0</v>
      </c>
      <c r="W300" s="49">
        <f>VLOOKUP(Tabla15[[#This Row],[N° 
Evento]],'Eventos de riesgos'!B:K,10,0)</f>
        <v>0</v>
      </c>
      <c r="X300" s="44" t="str">
        <f>VLOOKUP(Tabla15[[#This Row],[N° 
Evento]],'Eventos de riesgos'!B:L,11,0)</f>
        <v>7 - Ejecución y Administración de Procesos</v>
      </c>
      <c r="Y300" s="44" t="str">
        <f>VLOOKUP(Tabla15[[#This Row],[N° 
Evento]],'Eventos de riesgos'!B:M,12,0)</f>
        <v>71 - Recepción, Ejecución y Mantenimiento de Operaciones</v>
      </c>
      <c r="Z300" s="44" t="str">
        <f>VLOOKUP(Tabla15[[#This Row],[N° 
Evento]],'Eventos de riesgos'!B:N,13,0)</f>
        <v>712 - Errores en Digitación de Datos, Mantenimiento o Descarga</v>
      </c>
      <c r="AA300" s="44" t="str">
        <f>+VLOOKUP(Tabla15[[#This Row],[N° 
Evento]],'Eventos de riesgos'!B:AE,23,0)</f>
        <v>Falla en pago de compensaciones</v>
      </c>
      <c r="AB300" s="43" t="str">
        <f>VLOOKUP(Tabla15[[#This Row],[N° 
Evento]],'Eventos de riesgos'!B:O,14,0)</f>
        <v>Ninguna</v>
      </c>
      <c r="AC300" s="48">
        <f>VLOOKUP(Tabla15[[#This Row],[N° 
Evento]],'Eventos de riesgos'!B:P,15,0)</f>
        <v>45991.708333333336</v>
      </c>
      <c r="AD300" s="43" t="str">
        <f>VLOOKUP(Tabla15[[#This Row],[N° 
Evento]],'Eventos de riesgos'!B:Q,16,0)</f>
        <v>Ahorros voluntarios</v>
      </c>
      <c r="AE300" s="43" t="str">
        <f>VLOOKUP(Tabla15[[#This Row],[N° 
Evento]],'Eventos de riesgos'!B:R,17,0)</f>
        <v>Ninguno</v>
      </c>
      <c r="AF300" s="45" t="str">
        <f>VLOOKUP(Tabla15[[#This Row],[N° 
Evento]],'Eventos de riesgos'!B:V,21,0)</f>
        <v>Aprobado</v>
      </c>
      <c r="AG300" s="44" t="str">
        <f>VLOOKUP(Tabla15[[#This Row],[N° 
Evento]],'Eventos de riesgos'!B:W,22,0)</f>
        <v>null
27/11/2025 15:39:11: creado
07/12/2025 12:18:10: Actualizado</v>
      </c>
    </row>
    <row r="301" spans="3:33" ht="79" customHeight="1" x14ac:dyDescent="0.55000000000000004">
      <c r="C301" s="43" t="str">
        <f>+Tabla15[[#This Row],[N° 
Evento]]&amp;"-"&amp;Tabla15[[#This Row],[N° Tarea]]</f>
        <v>82-10</v>
      </c>
      <c r="D301" s="54">
        <v>82</v>
      </c>
      <c r="E301" s="54">
        <v>10</v>
      </c>
      <c r="F301" s="51" t="s">
        <v>986</v>
      </c>
      <c r="G301" s="44" t="s">
        <v>1019</v>
      </c>
      <c r="H301" s="44" t="s">
        <v>987</v>
      </c>
      <c r="I301" s="44"/>
      <c r="J301" s="57">
        <v>45973</v>
      </c>
      <c r="K301" s="57">
        <v>46027</v>
      </c>
      <c r="L301" s="71" t="str">
        <f>IF(Tabla15[[#This Row],[Fecha de Finalización]]&gt;0,"Cerrada","En Proceso")</f>
        <v>Cerrada</v>
      </c>
      <c r="M301" s="52">
        <f>+K301-J301</f>
        <v>54</v>
      </c>
      <c r="N301" s="44"/>
      <c r="O301" s="43">
        <f>VLOOKUP(Tabla15[[#This Row],[N° 
Evento]],'Eventos de riesgos'!B:C,2,0)</f>
        <v>2025</v>
      </c>
      <c r="P301" s="43" t="str">
        <f>VLOOKUP(Tabla15[[#This Row],[N° 
Evento]],'Eventos de riesgos'!B:D,3,0)</f>
        <v>Nov</v>
      </c>
      <c r="Q301" s="48">
        <f>VLOOKUP(Tabla15[[#This Row],[N° 
Evento]],'Eventos de riesgos'!B:E,4,0)</f>
        <v>45967.708333333336</v>
      </c>
      <c r="R301" s="48">
        <f>VLOOKUP(Tabla15[[#This Row],[N° 
Evento]],'Eventos de riesgos'!B:F,5,0)</f>
        <v>45968.729166666664</v>
      </c>
      <c r="S301" s="48">
        <f>VLOOKUP(Tabla15[[#This Row],[N° 
Evento]],'Eventos de riesgos'!B:G,6,0)</f>
        <v>45967.729166666664</v>
      </c>
      <c r="T301" s="62" t="str">
        <f>VLOOKUP(Tabla15[[#This Row],[N° 
Evento]],'Eventos de riesgos'!B:H,7,0)</f>
        <v>Caso
La analista Alejandra Villamil estaba realizando el proceso semanal de compensación o devolución de las comisiones generadas por retiros con tarjeta débito a los asociados que recibían su nómina en la cuenta de ahorro voluntario de Febor. Para ello utilizaba un archivo emitido por Visionamos con los movimientos del ahorro voluntario y lo cruzaba en Excel con el listado de asociados que tenían su nómina vinculada a este producto. A partir de este cruce identificaba los movimientos que debían ser objeto de devolución, específicamente los correspondientes al fin de semana del 1 al 4 de noviembre.
En la etapa de elaboración de la plantilla para el cargue masivo en WOG, la analista construyó inicialmente una plantilla base en Excel que contenía fórmulas para calcular los valores a devolver. Una vez verificó la información, copió y pegó los datos en un libro nuevo con el fin de eliminar las fórmulas y dejar el archivo en el formato requerido por WOG. Durante este proceso ocurrió el error: al realizar el copiado, la celda correspondiente a la fecha quedó con un formato incorrecto y, al intentar corregirlo, la analista copió por equivocación el número de cédula de los asociados en la columna destinada al valor a consignar. 
Como resultado, los valores incluidos en la plantilla no correspondían a las comisiones que debían devolverse, sino a los números de documento de cada asociado.Posteriormente, una vez generada la plantilla final, no se efectuó la validación obligatoria para confirmar que los totales coincidieran con los registrados en la plantilla original. Esta revisión habría permitido detectar la inconsistencia antes de realizar el cargue en el sistema.
Tras completar el cargue en WOG, la analista efectuó una validación aleatoria de las operaciones cargadas y allí identificó el error, al evidenciar que los valores consignados correspondían al número de cédula y no al valor real de la devolución.Una vez se detectó la falla, se activó la acción inmediata de reversar y reintegrar los valores consignados a los 117 asociados afectados, y afortunadamente no se generaron retiros de los saldos por parte de ningún asociado. Se activó un comité de crisis el 7 de noviembre de 2025, en el que se tomaron varias determinaciones y se definieron los planes de acción.Se estableció un control obligatorio antes del cargue de plantillas, que incluye la validación final de totales y la revisión del formato de columnas sensibles como fecha, valor y número de documento.Se escaló el caso a WOG para solicitar la eliminación definitiva de los registros tanto en la entrada como en la salida, evitando impactos en las declaraciones de renta de los asociados. Se definió el envío de un mensaje de tranquilidad a los asociados, informando que no tendrán afectaciones y explicando el incidente y su corrección.Se definió que estos movimientos no serían registrados en los reportes internos ni en los reportes enviados a las entidades competentes, debido a que no correspondían a operaciones reales sino a un error operativo. Esta medida se adoptó para garantizar la transparencia de la información y evitar interpretaciones equivocadas sobre la actividad financiera de los asociados.                   
Para la funcionaria involucrada en el error, se tomó la decisión de adelantar un proceso de descargos con el fin de que expusiera los hechos y reflexionara sobre la importancia del autocontrol en la ejecución de operaciones críticas. Este procedimiento busca reforzar la responsabilidad individual y prevenir la reincidencia de situaciones similares.
Causas
La causa del incidente estuvo asociada a la desconcentración de la funcionaria durante la elaboración de la plantilla, lo que la llevó a sustituir por error el valor de la comisión por el número de cédula de los asociados. Esta equivocación se fortaleció por la falta de una validación previa antes del envío, permitiendo que la información incorrecta fuera cargada al sistema.
Impactos
Impacto operativo: Se generaron 117 consignaciones incorrectas que requirieron reversos manuales, aumentando la carga de trabajo y retrasando el proceso normal.
Impacto reputacional: Se creó el riesgo de generar confusión entre los asociados y afectar la percepción de confianza, aunque no se produjeron retiros ni afectaciones económicas.
Impacto en la información: Los movimientos erróneos pudieron afectar reportes internos y externos, por lo que fue necesario impedir su registro para evitar interpretaciones incorrectas.      
Impacto financiero: Existió el riesgo de generar pérdidas por retiros indebidos o ajustes posteriores; sin embargo, afortunadamente no se produjo ningún impacto económico para la cooperativa ni para los asociados.</v>
      </c>
      <c r="U301" s="49">
        <f>VLOOKUP(Tabla15[[#This Row],[N° 
Evento]],'Eventos de riesgos'!B:I,8,0)</f>
        <v>0</v>
      </c>
      <c r="V301" s="49">
        <f>VLOOKUP(Tabla15[[#This Row],[N° 
Evento]],'Eventos de riesgos'!B:J,9,0)</f>
        <v>0</v>
      </c>
      <c r="W301" s="49">
        <f>VLOOKUP(Tabla15[[#This Row],[N° 
Evento]],'Eventos de riesgos'!B:K,10,0)</f>
        <v>0</v>
      </c>
      <c r="X301" s="44" t="str">
        <f>VLOOKUP(Tabla15[[#This Row],[N° 
Evento]],'Eventos de riesgos'!B:L,11,0)</f>
        <v>7 - Ejecución y Administración de Procesos</v>
      </c>
      <c r="Y301" s="44" t="str">
        <f>VLOOKUP(Tabla15[[#This Row],[N° 
Evento]],'Eventos de riesgos'!B:M,12,0)</f>
        <v>71 - Recepción, Ejecución y Mantenimiento de Operaciones</v>
      </c>
      <c r="Z301" s="44" t="str">
        <f>VLOOKUP(Tabla15[[#This Row],[N° 
Evento]],'Eventos de riesgos'!B:N,13,0)</f>
        <v>712 - Errores en Digitación de Datos, Mantenimiento o Descarga</v>
      </c>
      <c r="AA301" s="44" t="str">
        <f>+VLOOKUP(Tabla15[[#This Row],[N° 
Evento]],'Eventos de riesgos'!B:AE,23,0)</f>
        <v>Falla en pago de compensaciones</v>
      </c>
      <c r="AB301" s="43" t="str">
        <f>VLOOKUP(Tabla15[[#This Row],[N° 
Evento]],'Eventos de riesgos'!B:O,14,0)</f>
        <v>Ninguna</v>
      </c>
      <c r="AC301" s="48">
        <f>VLOOKUP(Tabla15[[#This Row],[N° 
Evento]],'Eventos de riesgos'!B:P,15,0)</f>
        <v>45991.708333333336</v>
      </c>
      <c r="AD301" s="43" t="str">
        <f>VLOOKUP(Tabla15[[#This Row],[N° 
Evento]],'Eventos de riesgos'!B:Q,16,0)</f>
        <v>Ahorros voluntarios</v>
      </c>
      <c r="AE301" s="43" t="str">
        <f>VLOOKUP(Tabla15[[#This Row],[N° 
Evento]],'Eventos de riesgos'!B:R,17,0)</f>
        <v>Ninguno</v>
      </c>
      <c r="AF301" s="45" t="str">
        <f>VLOOKUP(Tabla15[[#This Row],[N° 
Evento]],'Eventos de riesgos'!B:V,21,0)</f>
        <v>Aprobado</v>
      </c>
      <c r="AG301" s="44" t="str">
        <f>VLOOKUP(Tabla15[[#This Row],[N° 
Evento]],'Eventos de riesgos'!B:W,22,0)</f>
        <v>null
27/11/2025 15:39:11: creado
07/12/2025 12:18:10: Actualizado</v>
      </c>
    </row>
    <row r="302" spans="3:33" ht="79" customHeight="1" x14ac:dyDescent="0.55000000000000004">
      <c r="C302" s="43" t="str">
        <f>+Tabla15[[#This Row],[N° 
Evento]]&amp;"-"&amp;Tabla15[[#This Row],[N° Tarea]]</f>
        <v>83-1</v>
      </c>
      <c r="D302" s="54">
        <v>83</v>
      </c>
      <c r="E302" s="54">
        <v>1</v>
      </c>
      <c r="F302" s="51" t="s">
        <v>930</v>
      </c>
      <c r="G302" s="44" t="s">
        <v>1020</v>
      </c>
      <c r="H302" s="44" t="s">
        <v>748</v>
      </c>
      <c r="I302" s="44" t="s">
        <v>273</v>
      </c>
      <c r="J302" s="57">
        <v>45930</v>
      </c>
      <c r="K302" s="46">
        <v>45973</v>
      </c>
      <c r="L302" s="71" t="str">
        <f>IF(Tabla15[[#This Row],[Fecha de Finalización]]&gt;0,"Cerrada","En Proceso")</f>
        <v>Cerrada</v>
      </c>
      <c r="M302" s="52">
        <f>+K302-J302</f>
        <v>43</v>
      </c>
      <c r="N302" s="44" t="s">
        <v>934</v>
      </c>
      <c r="O302" s="43">
        <f>VLOOKUP(Tabla15[[#This Row],[N° 
Evento]],'Eventos de riesgos'!B:C,2,0)</f>
        <v>2025</v>
      </c>
      <c r="P302" s="43" t="str">
        <f>VLOOKUP(Tabla15[[#This Row],[N° 
Evento]],'Eventos de riesgos'!B:D,3,0)</f>
        <v>Nov</v>
      </c>
      <c r="Q302" s="48">
        <f>VLOOKUP(Tabla15[[#This Row],[N° 
Evento]],'Eventos de riesgos'!B:E,4,0)</f>
        <v>45929.395833333336</v>
      </c>
      <c r="R302" s="48">
        <f>VLOOKUP(Tabla15[[#This Row],[N° 
Evento]],'Eventos de riesgos'!B:F,5,0)</f>
        <v>45930.334722222222</v>
      </c>
      <c r="S302" s="48">
        <f>VLOOKUP(Tabla15[[#This Row],[N° 
Evento]],'Eventos de riesgos'!B:G,6,0)</f>
        <v>45929.395833333336</v>
      </c>
      <c r="T302" s="62" t="str">
        <f>VLOOKUP(Tabla15[[#This Row],[N° 
Evento]],'Eventos de riesgos'!B:H,7,0)</f>
        <v xml:space="preserve">Caso
Versión expuesta por la Dirección de Servicio al Asociado:El lunes 29 de septiembre, alrededor de las 9:30 a. m., la aplicación Zulu dejó de funcionar, impidiendo que el equipo pudiera contestar llamadas a pesar de que estas seguían ingresando. Hacia las 11:56 a. m. se restableció parcialmente la operación mediante un teléfono físico y posteriormente se instalaron otros equipos en la sede de la calle 42. Entre las 5:00 y 6:00 p. m., cuando debía responder la sede Mazurén, tampoco fue posible conectarse, situación que se repitió al día siguiente en la sede Centro. 
La instalación de la nueva aplicación Softphone solo pudo completarse hacia las 8:00 a. m.Desde la implementación de Softphone se han evidenciado intermitencias en la conexión, las cuales se han venido registrando en el grupo de novedades conformado por TI Febor, el proveedor, el analista y la Dirección SAS.Según acta 20251112 del comité de gerencia: La caída de Zulu se originó porque el proveedor desactivó inesperadamente su licenciamiento, lo que interrumpió el servicio sin previo aviso. Esto afectó la continuidad operativa y evidenció fallas en la gestión del software, especialmente en el control del licenciamiento y las actualizaciones. Aunque se migró a otra aplicación, el evento se considera crítico por el impacto generado y la necesidad de fortalecer la administración tecnológica.La versión de la Dirección de Tecnología (TI) confirma lo siguiente:El cambio de Zulu a Softphone se originó porque Zulu, aunque gratuito, no permitía generar los reportes requeridos por el área SAS. Durante el proceso de transición se presentaron fallas asociadas a renovación de certificados que afectaron la operación de Zulu, lo que llevó a retirarlo definitivamente y continuar con Softphone.Mientras se completaba la instalación, se utilizaron teléfonos físicos como medida de contingencia en la sede de la calle 42; sin embargo, inicialmente no fue posible instalar el servicio en Mazurén ni en Centro. Las conexiones a Softphone se realizan a través de VPN, lo que por razones de seguridad introduce restricciones de acceso y navegación. La instalación inicial del aplicativo se efectuó con los bloqueos estándar más estrictos y, de manera gradual, se han ido habilitando permisos para permitir un funcionamiento adecuado.La Dirección de TI reconoce que existen oportunidades de mejora y actualmente se trabaja en la estabilización del servicio, fortaleciendo los controles de conexión, optimizando la configuración por VPN y asegurando que la aplicación quede correctamente instalada en todos los equipos para garantizar la continuidad del servicio.
Causas
La situación se originó por la necesidad de migrar del aplicativo Zulu a Softphone. Esta transición se vio acelerada por fallas técnicas en Zulu asociadas a problemas de certificados, lo que afectó su conectividad y obligó a reemplazarlo. La implementación de Softphone requirió configuraciones adicionales de seguridad y ajustes progresivos en la VPN, generando restricciones temporales de acceso y dificultades de conexión durante el proceso de cambio.
Impacto
Impacto en el servicio a los asociados. La interrupción y las fallas en las aplicaciones de telefonía dificultaron la atención oportuna de llamadas.
Impacto reputacional: La imposibilidad de responder llamadas y las intermitencias del servicio pudieron generar una percepción negativa sobre la capacidad de respuesta de la cooperativa.
Impacto operativo y tecnológico. La migración y los ajustes técnicos relacionados con la VPN y la configuración de Softphone demandaron recursos adicionales, soporte continuo y tiempo de estabilización. Se requirió mayor dedicación de TI, SAS y del proveedor para atender novedades, realizar ajustes y garantizar la normalización del servicio.
</v>
      </c>
      <c r="U302" s="49">
        <f>VLOOKUP(Tabla15[[#This Row],[N° 
Evento]],'Eventos de riesgos'!B:I,8,0)</f>
        <v>0</v>
      </c>
      <c r="V302" s="49">
        <f>VLOOKUP(Tabla15[[#This Row],[N° 
Evento]],'Eventos de riesgos'!B:J,9,0)</f>
        <v>0</v>
      </c>
      <c r="W302" s="49">
        <f>VLOOKUP(Tabla15[[#This Row],[N° 
Evento]],'Eventos de riesgos'!B:K,10,0)</f>
        <v>0</v>
      </c>
      <c r="X302" s="44" t="str">
        <f>VLOOKUP(Tabla15[[#This Row],[N° 
Evento]],'Eventos de riesgos'!B:L,11,0)</f>
        <v>6 - Fallas Tecnologicas</v>
      </c>
      <c r="Y302" s="44" t="str">
        <f>VLOOKUP(Tabla15[[#This Row],[N° 
Evento]],'Eventos de riesgos'!B:M,12,0)</f>
        <v>61 - Sistemas</v>
      </c>
      <c r="Z302" s="44" t="str">
        <f>VLOOKUP(Tabla15[[#This Row],[N° 
Evento]],'Eventos de riesgos'!B:N,13,0)</f>
        <v>613 - Pérdida por Fallas en Telecomunicaciones</v>
      </c>
      <c r="AA302" s="44" t="str">
        <f>+VLOOKUP(Tabla15[[#This Row],[N° 
Evento]],'Eventos de riesgos'!B:AE,23,0)</f>
        <v>Indisponibilidad PBX</v>
      </c>
      <c r="AB302" s="43" t="str">
        <f>VLOOKUP(Tabla15[[#This Row],[N° 
Evento]],'Eventos de riesgos'!B:O,14,0)</f>
        <v>Ninguna</v>
      </c>
      <c r="AC302" s="48">
        <f>VLOOKUP(Tabla15[[#This Row],[N° 
Evento]],'Eventos de riesgos'!B:P,15,0)</f>
        <v>45991.54583333333</v>
      </c>
      <c r="AD302" s="43" t="str">
        <f>VLOOKUP(Tabla15[[#This Row],[N° 
Evento]],'Eventos de riesgos'!B:Q,16,0)</f>
        <v>Ninguno</v>
      </c>
      <c r="AE302" s="43" t="str">
        <f>VLOOKUP(Tabla15[[#This Row],[N° 
Evento]],'Eventos de riesgos'!B:R,17,0)</f>
        <v>Comunicación por PBX</v>
      </c>
      <c r="AF302" s="45" t="str">
        <f>VLOOKUP(Tabla15[[#This Row],[N° 
Evento]],'Eventos de riesgos'!B:V,21,0)</f>
        <v>Aprobado</v>
      </c>
      <c r="AG302" s="44" t="str">
        <f>VLOOKUP(Tabla15[[#This Row],[N° 
Evento]],'Eventos de riesgos'!B:W,22,0)</f>
        <v>null
27/11/2025 15:39:42: creado
27/11/2025 15:41:01: creado
03/12/2025 16:02:20: Actualizado con Dirección TI
08/12/2025 13:06:34: Actualizado</v>
      </c>
    </row>
    <row r="303" spans="3:33" ht="79" customHeight="1" x14ac:dyDescent="0.55000000000000004">
      <c r="C303" s="43" t="str">
        <f>+Tabla15[[#This Row],[N° 
Evento]]&amp;"-"&amp;Tabla15[[#This Row],[N° Tarea]]</f>
        <v>83-2</v>
      </c>
      <c r="D303" s="54">
        <v>83</v>
      </c>
      <c r="E303" s="54">
        <v>2</v>
      </c>
      <c r="F303" s="51" t="s">
        <v>931</v>
      </c>
      <c r="G303" s="44" t="s">
        <v>1020</v>
      </c>
      <c r="H303" s="44" t="s">
        <v>748</v>
      </c>
      <c r="I303" s="44" t="s">
        <v>273</v>
      </c>
      <c r="J303" s="57">
        <v>45930</v>
      </c>
      <c r="K303" s="46">
        <v>45973</v>
      </c>
      <c r="L303" s="71" t="str">
        <f>IF(Tabla15[[#This Row],[Fecha de Finalización]]&gt;0,"Cerrada","En Proceso")</f>
        <v>Cerrada</v>
      </c>
      <c r="M303" s="52">
        <f t="shared" ref="M303:M306" si="14">+K303-J303</f>
        <v>43</v>
      </c>
      <c r="N303" s="44" t="s">
        <v>935</v>
      </c>
      <c r="O303" s="43">
        <f>VLOOKUP(Tabla15[[#This Row],[N° 
Evento]],'Eventos de riesgos'!B:C,2,0)</f>
        <v>2025</v>
      </c>
      <c r="P303" s="43" t="str">
        <f>VLOOKUP(Tabla15[[#This Row],[N° 
Evento]],'Eventos de riesgos'!B:D,3,0)</f>
        <v>Nov</v>
      </c>
      <c r="Q303" s="48">
        <f>VLOOKUP(Tabla15[[#This Row],[N° 
Evento]],'Eventos de riesgos'!B:E,4,0)</f>
        <v>45929.395833333336</v>
      </c>
      <c r="R303" s="48">
        <f>VLOOKUP(Tabla15[[#This Row],[N° 
Evento]],'Eventos de riesgos'!B:F,5,0)</f>
        <v>45930.334722222222</v>
      </c>
      <c r="S303" s="48">
        <f>VLOOKUP(Tabla15[[#This Row],[N° 
Evento]],'Eventos de riesgos'!B:G,6,0)</f>
        <v>45929.395833333336</v>
      </c>
      <c r="T303" s="62" t="str">
        <f>VLOOKUP(Tabla15[[#This Row],[N° 
Evento]],'Eventos de riesgos'!B:H,7,0)</f>
        <v xml:space="preserve">Caso
Versión expuesta por la Dirección de Servicio al Asociado:El lunes 29 de septiembre, alrededor de las 9:30 a. m., la aplicación Zulu dejó de funcionar, impidiendo que el equipo pudiera contestar llamadas a pesar de que estas seguían ingresando. Hacia las 11:56 a. m. se restableció parcialmente la operación mediante un teléfono físico y posteriormente se instalaron otros equipos en la sede de la calle 42. Entre las 5:00 y 6:00 p. m., cuando debía responder la sede Mazurén, tampoco fue posible conectarse, situación que se repitió al día siguiente en la sede Centro. 
La instalación de la nueva aplicación Softphone solo pudo completarse hacia las 8:00 a. m.Desde la implementación de Softphone se han evidenciado intermitencias en la conexión, las cuales se han venido registrando en el grupo de novedades conformado por TI Febor, el proveedor, el analista y la Dirección SAS.Según acta 20251112 del comité de gerencia: La caída de Zulu se originó porque el proveedor desactivó inesperadamente su licenciamiento, lo que interrumpió el servicio sin previo aviso. Esto afectó la continuidad operativa y evidenció fallas en la gestión del software, especialmente en el control del licenciamiento y las actualizaciones. Aunque se migró a otra aplicación, el evento se considera crítico por el impacto generado y la necesidad de fortalecer la administración tecnológica.La versión de la Dirección de Tecnología (TI) confirma lo siguiente:El cambio de Zulu a Softphone se originó porque Zulu, aunque gratuito, no permitía generar los reportes requeridos por el área SAS. Durante el proceso de transición se presentaron fallas asociadas a renovación de certificados que afectaron la operación de Zulu, lo que llevó a retirarlo definitivamente y continuar con Softphone.Mientras se completaba la instalación, se utilizaron teléfonos físicos como medida de contingencia en la sede de la calle 42; sin embargo, inicialmente no fue posible instalar el servicio en Mazurén ni en Centro. Las conexiones a Softphone se realizan a través de VPN, lo que por razones de seguridad introduce restricciones de acceso y navegación. La instalación inicial del aplicativo se efectuó con los bloqueos estándar más estrictos y, de manera gradual, se han ido habilitando permisos para permitir un funcionamiento adecuado.La Dirección de TI reconoce que existen oportunidades de mejora y actualmente se trabaja en la estabilización del servicio, fortaleciendo los controles de conexión, optimizando la configuración por VPN y asegurando que la aplicación quede correctamente instalada en todos los equipos para garantizar la continuidad del servicio.
Causas
La situación se originó por la necesidad de migrar del aplicativo Zulu a Softphone. Esta transición se vio acelerada por fallas técnicas en Zulu asociadas a problemas de certificados, lo que afectó su conectividad y obligó a reemplazarlo. La implementación de Softphone requirió configuraciones adicionales de seguridad y ajustes progresivos en la VPN, generando restricciones temporales de acceso y dificultades de conexión durante el proceso de cambio.
Impacto
Impacto en el servicio a los asociados. La interrupción y las fallas en las aplicaciones de telefonía dificultaron la atención oportuna de llamadas.
Impacto reputacional: La imposibilidad de responder llamadas y las intermitencias del servicio pudieron generar una percepción negativa sobre la capacidad de respuesta de la cooperativa.
Impacto operativo y tecnológico. La migración y los ajustes técnicos relacionados con la VPN y la configuración de Softphone demandaron recursos adicionales, soporte continuo y tiempo de estabilización. Se requirió mayor dedicación de TI, SAS y del proveedor para atender novedades, realizar ajustes y garantizar la normalización del servicio.
</v>
      </c>
      <c r="U303" s="49">
        <f>VLOOKUP(Tabla15[[#This Row],[N° 
Evento]],'Eventos de riesgos'!B:I,8,0)</f>
        <v>0</v>
      </c>
      <c r="V303" s="49">
        <f>VLOOKUP(Tabla15[[#This Row],[N° 
Evento]],'Eventos de riesgos'!B:J,9,0)</f>
        <v>0</v>
      </c>
      <c r="W303" s="49">
        <f>VLOOKUP(Tabla15[[#This Row],[N° 
Evento]],'Eventos de riesgos'!B:K,10,0)</f>
        <v>0</v>
      </c>
      <c r="X303" s="44" t="str">
        <f>VLOOKUP(Tabla15[[#This Row],[N° 
Evento]],'Eventos de riesgos'!B:L,11,0)</f>
        <v>6 - Fallas Tecnologicas</v>
      </c>
      <c r="Y303" s="44" t="str">
        <f>VLOOKUP(Tabla15[[#This Row],[N° 
Evento]],'Eventos de riesgos'!B:M,12,0)</f>
        <v>61 - Sistemas</v>
      </c>
      <c r="Z303" s="44" t="str">
        <f>VLOOKUP(Tabla15[[#This Row],[N° 
Evento]],'Eventos de riesgos'!B:N,13,0)</f>
        <v>613 - Pérdida por Fallas en Telecomunicaciones</v>
      </c>
      <c r="AA303" s="44" t="str">
        <f>+VLOOKUP(Tabla15[[#This Row],[N° 
Evento]],'Eventos de riesgos'!B:AE,23,0)</f>
        <v>Indisponibilidad PBX</v>
      </c>
      <c r="AB303" s="43" t="str">
        <f>VLOOKUP(Tabla15[[#This Row],[N° 
Evento]],'Eventos de riesgos'!B:O,14,0)</f>
        <v>Ninguna</v>
      </c>
      <c r="AC303" s="48">
        <f>VLOOKUP(Tabla15[[#This Row],[N° 
Evento]],'Eventos de riesgos'!B:P,15,0)</f>
        <v>45991.54583333333</v>
      </c>
      <c r="AD303" s="43" t="str">
        <f>VLOOKUP(Tabla15[[#This Row],[N° 
Evento]],'Eventos de riesgos'!B:Q,16,0)</f>
        <v>Ninguno</v>
      </c>
      <c r="AE303" s="43" t="str">
        <f>VLOOKUP(Tabla15[[#This Row],[N° 
Evento]],'Eventos de riesgos'!B:R,17,0)</f>
        <v>Comunicación por PBX</v>
      </c>
      <c r="AF303" s="45" t="str">
        <f>VLOOKUP(Tabla15[[#This Row],[N° 
Evento]],'Eventos de riesgos'!B:V,21,0)</f>
        <v>Aprobado</v>
      </c>
      <c r="AG303" s="44" t="str">
        <f>VLOOKUP(Tabla15[[#This Row],[N° 
Evento]],'Eventos de riesgos'!B:W,22,0)</f>
        <v>null
27/11/2025 15:39:42: creado
27/11/2025 15:41:01: creado
03/12/2025 16:02:20: Actualizado con Dirección TI
08/12/2025 13:06:34: Actualizado</v>
      </c>
    </row>
    <row r="304" spans="3:33" ht="79" customHeight="1" x14ac:dyDescent="0.55000000000000004">
      <c r="C304" s="43" t="str">
        <f>+Tabla15[[#This Row],[N° 
Evento]]&amp;"-"&amp;Tabla15[[#This Row],[N° Tarea]]</f>
        <v>83-3</v>
      </c>
      <c r="D304" s="54">
        <v>83</v>
      </c>
      <c r="E304" s="54">
        <v>3</v>
      </c>
      <c r="F304" s="51" t="s">
        <v>932</v>
      </c>
      <c r="G304" s="44" t="s">
        <v>1019</v>
      </c>
      <c r="H304" s="44" t="s">
        <v>739</v>
      </c>
      <c r="I304" s="44" t="s">
        <v>95</v>
      </c>
      <c r="J304" s="57">
        <v>45973</v>
      </c>
      <c r="K304" s="46">
        <v>45973</v>
      </c>
      <c r="L304" s="71" t="str">
        <f>IF(Tabla15[[#This Row],[Fecha de Finalización]]&gt;0,"Cerrada","En Proceso")</f>
        <v>Cerrada</v>
      </c>
      <c r="M304" s="52">
        <f t="shared" si="14"/>
        <v>0</v>
      </c>
      <c r="N304" s="44" t="s">
        <v>933</v>
      </c>
      <c r="O304" s="43">
        <f>VLOOKUP(Tabla15[[#This Row],[N° 
Evento]],'Eventos de riesgos'!B:C,2,0)</f>
        <v>2025</v>
      </c>
      <c r="P304" s="43" t="str">
        <f>VLOOKUP(Tabla15[[#This Row],[N° 
Evento]],'Eventos de riesgos'!B:D,3,0)</f>
        <v>Nov</v>
      </c>
      <c r="Q304" s="48">
        <f>VLOOKUP(Tabla15[[#This Row],[N° 
Evento]],'Eventos de riesgos'!B:E,4,0)</f>
        <v>45929.395833333336</v>
      </c>
      <c r="R304" s="48">
        <f>VLOOKUP(Tabla15[[#This Row],[N° 
Evento]],'Eventos de riesgos'!B:F,5,0)</f>
        <v>45930.334722222222</v>
      </c>
      <c r="S304" s="48">
        <f>VLOOKUP(Tabla15[[#This Row],[N° 
Evento]],'Eventos de riesgos'!B:G,6,0)</f>
        <v>45929.395833333336</v>
      </c>
      <c r="T304" s="62" t="str">
        <f>VLOOKUP(Tabla15[[#This Row],[N° 
Evento]],'Eventos de riesgos'!B:H,7,0)</f>
        <v xml:space="preserve">Caso
Versión expuesta por la Dirección de Servicio al Asociado:El lunes 29 de septiembre, alrededor de las 9:30 a. m., la aplicación Zulu dejó de funcionar, impidiendo que el equipo pudiera contestar llamadas a pesar de que estas seguían ingresando. Hacia las 11:56 a. m. se restableció parcialmente la operación mediante un teléfono físico y posteriormente se instalaron otros equipos en la sede de la calle 42. Entre las 5:00 y 6:00 p. m., cuando debía responder la sede Mazurén, tampoco fue posible conectarse, situación que se repitió al día siguiente en la sede Centro. 
La instalación de la nueva aplicación Softphone solo pudo completarse hacia las 8:00 a. m.Desde la implementación de Softphone se han evidenciado intermitencias en la conexión, las cuales se han venido registrando en el grupo de novedades conformado por TI Febor, el proveedor, el analista y la Dirección SAS.Según acta 20251112 del comité de gerencia: La caída de Zulu se originó porque el proveedor desactivó inesperadamente su licenciamiento, lo que interrumpió el servicio sin previo aviso. Esto afectó la continuidad operativa y evidenció fallas en la gestión del software, especialmente en el control del licenciamiento y las actualizaciones. Aunque se migró a otra aplicación, el evento se considera crítico por el impacto generado y la necesidad de fortalecer la administración tecnológica.La versión de la Dirección de Tecnología (TI) confirma lo siguiente:El cambio de Zulu a Softphone se originó porque Zulu, aunque gratuito, no permitía generar los reportes requeridos por el área SAS. Durante el proceso de transición se presentaron fallas asociadas a renovación de certificados que afectaron la operación de Zulu, lo que llevó a retirarlo definitivamente y continuar con Softphone.Mientras se completaba la instalación, se utilizaron teléfonos físicos como medida de contingencia en la sede de la calle 42; sin embargo, inicialmente no fue posible instalar el servicio en Mazurén ni en Centro. Las conexiones a Softphone se realizan a través de VPN, lo que por razones de seguridad introduce restricciones de acceso y navegación. La instalación inicial del aplicativo se efectuó con los bloqueos estándar más estrictos y, de manera gradual, se han ido habilitando permisos para permitir un funcionamiento adecuado.La Dirección de TI reconoce que existen oportunidades de mejora y actualmente se trabaja en la estabilización del servicio, fortaleciendo los controles de conexión, optimizando la configuración por VPN y asegurando que la aplicación quede correctamente instalada en todos los equipos para garantizar la continuidad del servicio.
Causas
La situación se originó por la necesidad de migrar del aplicativo Zulu a Softphone. Esta transición se vio acelerada por fallas técnicas en Zulu asociadas a problemas de certificados, lo que afectó su conectividad y obligó a reemplazarlo. La implementación de Softphone requirió configuraciones adicionales de seguridad y ajustes progresivos en la VPN, generando restricciones temporales de acceso y dificultades de conexión durante el proceso de cambio.
Impacto
Impacto en el servicio a los asociados. La interrupción y las fallas en las aplicaciones de telefonía dificultaron la atención oportuna de llamadas.
Impacto reputacional: La imposibilidad de responder llamadas y las intermitencias del servicio pudieron generar una percepción negativa sobre la capacidad de respuesta de la cooperativa.
Impacto operativo y tecnológico. La migración y los ajustes técnicos relacionados con la VPN y la configuración de Softphone demandaron recursos adicionales, soporte continuo y tiempo de estabilización. Se requirió mayor dedicación de TI, SAS y del proveedor para atender novedades, realizar ajustes y garantizar la normalización del servicio.
</v>
      </c>
      <c r="U304" s="49">
        <f>VLOOKUP(Tabla15[[#This Row],[N° 
Evento]],'Eventos de riesgos'!B:I,8,0)</f>
        <v>0</v>
      </c>
      <c r="V304" s="49">
        <f>VLOOKUP(Tabla15[[#This Row],[N° 
Evento]],'Eventos de riesgos'!B:J,9,0)</f>
        <v>0</v>
      </c>
      <c r="W304" s="49">
        <f>VLOOKUP(Tabla15[[#This Row],[N° 
Evento]],'Eventos de riesgos'!B:K,10,0)</f>
        <v>0</v>
      </c>
      <c r="X304" s="44" t="str">
        <f>VLOOKUP(Tabla15[[#This Row],[N° 
Evento]],'Eventos de riesgos'!B:L,11,0)</f>
        <v>6 - Fallas Tecnologicas</v>
      </c>
      <c r="Y304" s="44" t="str">
        <f>VLOOKUP(Tabla15[[#This Row],[N° 
Evento]],'Eventos de riesgos'!B:M,12,0)</f>
        <v>61 - Sistemas</v>
      </c>
      <c r="Z304" s="44" t="str">
        <f>VLOOKUP(Tabla15[[#This Row],[N° 
Evento]],'Eventos de riesgos'!B:N,13,0)</f>
        <v>613 - Pérdida por Fallas en Telecomunicaciones</v>
      </c>
      <c r="AA304" s="44" t="str">
        <f>+VLOOKUP(Tabla15[[#This Row],[N° 
Evento]],'Eventos de riesgos'!B:AE,23,0)</f>
        <v>Indisponibilidad PBX</v>
      </c>
      <c r="AB304" s="43" t="str">
        <f>VLOOKUP(Tabla15[[#This Row],[N° 
Evento]],'Eventos de riesgos'!B:O,14,0)</f>
        <v>Ninguna</v>
      </c>
      <c r="AC304" s="48">
        <f>VLOOKUP(Tabla15[[#This Row],[N° 
Evento]],'Eventos de riesgos'!B:P,15,0)</f>
        <v>45991.54583333333</v>
      </c>
      <c r="AD304" s="43" t="str">
        <f>VLOOKUP(Tabla15[[#This Row],[N° 
Evento]],'Eventos de riesgos'!B:Q,16,0)</f>
        <v>Ninguno</v>
      </c>
      <c r="AE304" s="43" t="str">
        <f>VLOOKUP(Tabla15[[#This Row],[N° 
Evento]],'Eventos de riesgos'!B:R,17,0)</f>
        <v>Comunicación por PBX</v>
      </c>
      <c r="AF304" s="45" t="str">
        <f>VLOOKUP(Tabla15[[#This Row],[N° 
Evento]],'Eventos de riesgos'!B:V,21,0)</f>
        <v>Aprobado</v>
      </c>
      <c r="AG304" s="44" t="str">
        <f>VLOOKUP(Tabla15[[#This Row],[N° 
Evento]],'Eventos de riesgos'!B:W,22,0)</f>
        <v>null
27/11/2025 15:39:42: creado
27/11/2025 15:41:01: creado
03/12/2025 16:02:20: Actualizado con Dirección TI
08/12/2025 13:06:34: Actualizado</v>
      </c>
    </row>
    <row r="305" spans="3:33" ht="79" customHeight="1" x14ac:dyDescent="0.55000000000000004">
      <c r="C305" s="43" t="str">
        <f>+Tabla15[[#This Row],[N° 
Evento]]&amp;"-"&amp;Tabla15[[#This Row],[N° Tarea]]</f>
        <v>83-4</v>
      </c>
      <c r="D305" s="54">
        <v>83</v>
      </c>
      <c r="E305" s="54">
        <v>4</v>
      </c>
      <c r="F305" s="51" t="s">
        <v>1008</v>
      </c>
      <c r="G305" s="44" t="s">
        <v>1019</v>
      </c>
      <c r="H305" s="44" t="s">
        <v>748</v>
      </c>
      <c r="I305" s="44" t="s">
        <v>273</v>
      </c>
      <c r="J305" s="57">
        <v>45930</v>
      </c>
      <c r="K305" s="46">
        <v>45930</v>
      </c>
      <c r="L305" s="71" t="str">
        <f>IF(Tabla15[[#This Row],[Fecha de Finalización]]&gt;0,"Cerrada","En Proceso")</f>
        <v>Cerrada</v>
      </c>
      <c r="M305" s="52">
        <f t="shared" si="14"/>
        <v>0</v>
      </c>
      <c r="N305" s="44"/>
      <c r="O305" s="43">
        <f>VLOOKUP(Tabla15[[#This Row],[N° 
Evento]],'Eventos de riesgos'!B:C,2,0)</f>
        <v>2025</v>
      </c>
      <c r="P305" s="43" t="str">
        <f>VLOOKUP(Tabla15[[#This Row],[N° 
Evento]],'Eventos de riesgos'!B:D,3,0)</f>
        <v>Nov</v>
      </c>
      <c r="Q305" s="48">
        <f>VLOOKUP(Tabla15[[#This Row],[N° 
Evento]],'Eventos de riesgos'!B:E,4,0)</f>
        <v>45929.395833333336</v>
      </c>
      <c r="R305" s="48">
        <f>VLOOKUP(Tabla15[[#This Row],[N° 
Evento]],'Eventos de riesgos'!B:F,5,0)</f>
        <v>45930.334722222222</v>
      </c>
      <c r="S305" s="48">
        <f>VLOOKUP(Tabla15[[#This Row],[N° 
Evento]],'Eventos de riesgos'!B:G,6,0)</f>
        <v>45929.395833333336</v>
      </c>
      <c r="T305" s="62" t="str">
        <f>VLOOKUP(Tabla15[[#This Row],[N° 
Evento]],'Eventos de riesgos'!B:H,7,0)</f>
        <v xml:space="preserve">Caso
Versión expuesta por la Dirección de Servicio al Asociado:El lunes 29 de septiembre, alrededor de las 9:30 a. m., la aplicación Zulu dejó de funcionar, impidiendo que el equipo pudiera contestar llamadas a pesar de que estas seguían ingresando. Hacia las 11:56 a. m. se restableció parcialmente la operación mediante un teléfono físico y posteriormente se instalaron otros equipos en la sede de la calle 42. Entre las 5:00 y 6:00 p. m., cuando debía responder la sede Mazurén, tampoco fue posible conectarse, situación que se repitió al día siguiente en la sede Centro. 
La instalación de la nueva aplicación Softphone solo pudo completarse hacia las 8:00 a. m.Desde la implementación de Softphone se han evidenciado intermitencias en la conexión, las cuales se han venido registrando en el grupo de novedades conformado por TI Febor, el proveedor, el analista y la Dirección SAS.Según acta 20251112 del comité de gerencia: La caída de Zulu se originó porque el proveedor desactivó inesperadamente su licenciamiento, lo que interrumpió el servicio sin previo aviso. Esto afectó la continuidad operativa y evidenció fallas en la gestión del software, especialmente en el control del licenciamiento y las actualizaciones. Aunque se migró a otra aplicación, el evento se considera crítico por el impacto generado y la necesidad de fortalecer la administración tecnológica.La versión de la Dirección de Tecnología (TI) confirma lo siguiente:El cambio de Zulu a Softphone se originó porque Zulu, aunque gratuito, no permitía generar los reportes requeridos por el área SAS. Durante el proceso de transición se presentaron fallas asociadas a renovación de certificados que afectaron la operación de Zulu, lo que llevó a retirarlo definitivamente y continuar con Softphone.Mientras se completaba la instalación, se utilizaron teléfonos físicos como medida de contingencia en la sede de la calle 42; sin embargo, inicialmente no fue posible instalar el servicio en Mazurén ni en Centro. Las conexiones a Softphone se realizan a través de VPN, lo que por razones de seguridad introduce restricciones de acceso y navegación. La instalación inicial del aplicativo se efectuó con los bloqueos estándar más estrictos y, de manera gradual, se han ido habilitando permisos para permitir un funcionamiento adecuado.La Dirección de TI reconoce que existen oportunidades de mejora y actualmente se trabaja en la estabilización del servicio, fortaleciendo los controles de conexión, optimizando la configuración por VPN y asegurando que la aplicación quede correctamente instalada en todos los equipos para garantizar la continuidad del servicio.
Causas
La situación se originó por la necesidad de migrar del aplicativo Zulu a Softphone. Esta transición se vio acelerada por fallas técnicas en Zulu asociadas a problemas de certificados, lo que afectó su conectividad y obligó a reemplazarlo. La implementación de Softphone requirió configuraciones adicionales de seguridad y ajustes progresivos en la VPN, generando restricciones temporales de acceso y dificultades de conexión durante el proceso de cambio.
Impacto
Impacto en el servicio a los asociados. La interrupción y las fallas en las aplicaciones de telefonía dificultaron la atención oportuna de llamadas.
Impacto reputacional: La imposibilidad de responder llamadas y las intermitencias del servicio pudieron generar una percepción negativa sobre la capacidad de respuesta de la cooperativa.
Impacto operativo y tecnológico. La migración y los ajustes técnicos relacionados con la VPN y la configuración de Softphone demandaron recursos adicionales, soporte continuo y tiempo de estabilización. Se requirió mayor dedicación de TI, SAS y del proveedor para atender novedades, realizar ajustes y garantizar la normalización del servicio.
</v>
      </c>
      <c r="U305" s="49">
        <f>VLOOKUP(Tabla15[[#This Row],[N° 
Evento]],'Eventos de riesgos'!B:I,8,0)</f>
        <v>0</v>
      </c>
      <c r="V305" s="49">
        <f>VLOOKUP(Tabla15[[#This Row],[N° 
Evento]],'Eventos de riesgos'!B:J,9,0)</f>
        <v>0</v>
      </c>
      <c r="W305" s="49">
        <f>VLOOKUP(Tabla15[[#This Row],[N° 
Evento]],'Eventos de riesgos'!B:K,10,0)</f>
        <v>0</v>
      </c>
      <c r="X305" s="44" t="str">
        <f>VLOOKUP(Tabla15[[#This Row],[N° 
Evento]],'Eventos de riesgos'!B:L,11,0)</f>
        <v>6 - Fallas Tecnologicas</v>
      </c>
      <c r="Y305" s="44" t="str">
        <f>VLOOKUP(Tabla15[[#This Row],[N° 
Evento]],'Eventos de riesgos'!B:M,12,0)</f>
        <v>61 - Sistemas</v>
      </c>
      <c r="Z305" s="44" t="str">
        <f>VLOOKUP(Tabla15[[#This Row],[N° 
Evento]],'Eventos de riesgos'!B:N,13,0)</f>
        <v>613 - Pérdida por Fallas en Telecomunicaciones</v>
      </c>
      <c r="AA305" s="44" t="str">
        <f>+VLOOKUP(Tabla15[[#This Row],[N° 
Evento]],'Eventos de riesgos'!B:AE,23,0)</f>
        <v>Indisponibilidad PBX</v>
      </c>
      <c r="AB305" s="43" t="str">
        <f>VLOOKUP(Tabla15[[#This Row],[N° 
Evento]],'Eventos de riesgos'!B:O,14,0)</f>
        <v>Ninguna</v>
      </c>
      <c r="AC305" s="48">
        <f>VLOOKUP(Tabla15[[#This Row],[N° 
Evento]],'Eventos de riesgos'!B:P,15,0)</f>
        <v>45991.54583333333</v>
      </c>
      <c r="AD305" s="43" t="str">
        <f>VLOOKUP(Tabla15[[#This Row],[N° 
Evento]],'Eventos de riesgos'!B:Q,16,0)</f>
        <v>Ninguno</v>
      </c>
      <c r="AE305" s="43" t="str">
        <f>VLOOKUP(Tabla15[[#This Row],[N° 
Evento]],'Eventos de riesgos'!B:R,17,0)</f>
        <v>Comunicación por PBX</v>
      </c>
      <c r="AF305" s="45" t="str">
        <f>VLOOKUP(Tabla15[[#This Row],[N° 
Evento]],'Eventos de riesgos'!B:V,21,0)</f>
        <v>Aprobado</v>
      </c>
      <c r="AG305" s="44" t="str">
        <f>VLOOKUP(Tabla15[[#This Row],[N° 
Evento]],'Eventos de riesgos'!B:W,22,0)</f>
        <v>null
27/11/2025 15:39:42: creado
27/11/2025 15:41:01: creado
03/12/2025 16:02:20: Actualizado con Dirección TI
08/12/2025 13:06:34: Actualizado</v>
      </c>
    </row>
    <row r="306" spans="3:33" ht="79" customHeight="1" thickBot="1" x14ac:dyDescent="0.6">
      <c r="C306" s="43" t="str">
        <f>+Tabla15[[#This Row],[N° 
Evento]]&amp;"-"&amp;Tabla15[[#This Row],[N° Tarea]]</f>
        <v>83-5</v>
      </c>
      <c r="D306" s="54">
        <v>83</v>
      </c>
      <c r="E306" s="54">
        <v>5</v>
      </c>
      <c r="F306" s="51" t="s">
        <v>1007</v>
      </c>
      <c r="G306" s="44" t="s">
        <v>1020</v>
      </c>
      <c r="H306" s="44" t="s">
        <v>748</v>
      </c>
      <c r="I306" s="44" t="s">
        <v>273</v>
      </c>
      <c r="J306" s="57">
        <v>45930</v>
      </c>
      <c r="K306" s="46">
        <v>45677</v>
      </c>
      <c r="L306" s="71" t="str">
        <f>IF(Tabla15[[#This Row],[Fecha de Finalización]]&gt;0,"Cerrada","En Proceso")</f>
        <v>Cerrada</v>
      </c>
      <c r="M306" s="52">
        <f t="shared" si="14"/>
        <v>-253</v>
      </c>
      <c r="N306" s="77" t="s">
        <v>1018</v>
      </c>
      <c r="O306" s="43">
        <f>VLOOKUP(Tabla15[[#This Row],[N° 
Evento]],'Eventos de riesgos'!B:C,2,0)</f>
        <v>2025</v>
      </c>
      <c r="P306" s="43" t="str">
        <f>VLOOKUP(Tabla15[[#This Row],[N° 
Evento]],'Eventos de riesgos'!B:D,3,0)</f>
        <v>Nov</v>
      </c>
      <c r="Q306" s="48">
        <f>VLOOKUP(Tabla15[[#This Row],[N° 
Evento]],'Eventos de riesgos'!B:E,4,0)</f>
        <v>45929.395833333336</v>
      </c>
      <c r="R306" s="48">
        <f>VLOOKUP(Tabla15[[#This Row],[N° 
Evento]],'Eventos de riesgos'!B:F,5,0)</f>
        <v>45930.334722222222</v>
      </c>
      <c r="S306" s="48">
        <f>VLOOKUP(Tabla15[[#This Row],[N° 
Evento]],'Eventos de riesgos'!B:G,6,0)</f>
        <v>45929.395833333336</v>
      </c>
      <c r="T306" s="62" t="str">
        <f>VLOOKUP(Tabla15[[#This Row],[N° 
Evento]],'Eventos de riesgos'!B:H,7,0)</f>
        <v xml:space="preserve">Caso
Versión expuesta por la Dirección de Servicio al Asociado:El lunes 29 de septiembre, alrededor de las 9:30 a. m., la aplicación Zulu dejó de funcionar, impidiendo que el equipo pudiera contestar llamadas a pesar de que estas seguían ingresando. Hacia las 11:56 a. m. se restableció parcialmente la operación mediante un teléfono físico y posteriormente se instalaron otros equipos en la sede de la calle 42. Entre las 5:00 y 6:00 p. m., cuando debía responder la sede Mazurén, tampoco fue posible conectarse, situación que se repitió al día siguiente en la sede Centro. 
La instalación de la nueva aplicación Softphone solo pudo completarse hacia las 8:00 a. m.Desde la implementación de Softphone se han evidenciado intermitencias en la conexión, las cuales se han venido registrando en el grupo de novedades conformado por TI Febor, el proveedor, el analista y la Dirección SAS.Según acta 20251112 del comité de gerencia: La caída de Zulu se originó porque el proveedor desactivó inesperadamente su licenciamiento, lo que interrumpió el servicio sin previo aviso. Esto afectó la continuidad operativa y evidenció fallas en la gestión del software, especialmente en el control del licenciamiento y las actualizaciones. Aunque se migró a otra aplicación, el evento se considera crítico por el impacto generado y la necesidad de fortalecer la administración tecnológica.La versión de la Dirección de Tecnología (TI) confirma lo siguiente:El cambio de Zulu a Softphone se originó porque Zulu, aunque gratuito, no permitía generar los reportes requeridos por el área SAS. Durante el proceso de transición se presentaron fallas asociadas a renovación de certificados que afectaron la operación de Zulu, lo que llevó a retirarlo definitivamente y continuar con Softphone.Mientras se completaba la instalación, se utilizaron teléfonos físicos como medida de contingencia en la sede de la calle 42; sin embargo, inicialmente no fue posible instalar el servicio en Mazurén ni en Centro. Las conexiones a Softphone se realizan a través de VPN, lo que por razones de seguridad introduce restricciones de acceso y navegación. La instalación inicial del aplicativo se efectuó con los bloqueos estándar más estrictos y, de manera gradual, se han ido habilitando permisos para permitir un funcionamiento adecuado.La Dirección de TI reconoce que existen oportunidades de mejora y actualmente se trabaja en la estabilización del servicio, fortaleciendo los controles de conexión, optimizando la configuración por VPN y asegurando que la aplicación quede correctamente instalada en todos los equipos para garantizar la continuidad del servicio.
Causas
La situación se originó por la necesidad de migrar del aplicativo Zulu a Softphone. Esta transición se vio acelerada por fallas técnicas en Zulu asociadas a problemas de certificados, lo que afectó su conectividad y obligó a reemplazarlo. La implementación de Softphone requirió configuraciones adicionales de seguridad y ajustes progresivos en la VPN, generando restricciones temporales de acceso y dificultades de conexión durante el proceso de cambio.
Impacto
Impacto en el servicio a los asociados. La interrupción y las fallas en las aplicaciones de telefonía dificultaron la atención oportuna de llamadas.
Impacto reputacional: La imposibilidad de responder llamadas y las intermitencias del servicio pudieron generar una percepción negativa sobre la capacidad de respuesta de la cooperativa.
Impacto operativo y tecnológico. La migración y los ajustes técnicos relacionados con la VPN y la configuración de Softphone demandaron recursos adicionales, soporte continuo y tiempo de estabilización. Se requirió mayor dedicación de TI, SAS y del proveedor para atender novedades, realizar ajustes y garantizar la normalización del servicio.
</v>
      </c>
      <c r="U306" s="49">
        <f>VLOOKUP(Tabla15[[#This Row],[N° 
Evento]],'Eventos de riesgos'!B:I,8,0)</f>
        <v>0</v>
      </c>
      <c r="V306" s="49">
        <f>VLOOKUP(Tabla15[[#This Row],[N° 
Evento]],'Eventos de riesgos'!B:J,9,0)</f>
        <v>0</v>
      </c>
      <c r="W306" s="49">
        <f>VLOOKUP(Tabla15[[#This Row],[N° 
Evento]],'Eventos de riesgos'!B:K,10,0)</f>
        <v>0</v>
      </c>
      <c r="X306" s="44" t="str">
        <f>VLOOKUP(Tabla15[[#This Row],[N° 
Evento]],'Eventos de riesgos'!B:L,11,0)</f>
        <v>6 - Fallas Tecnologicas</v>
      </c>
      <c r="Y306" s="44" t="str">
        <f>VLOOKUP(Tabla15[[#This Row],[N° 
Evento]],'Eventos de riesgos'!B:M,12,0)</f>
        <v>61 - Sistemas</v>
      </c>
      <c r="Z306" s="44" t="str">
        <f>VLOOKUP(Tabla15[[#This Row],[N° 
Evento]],'Eventos de riesgos'!B:N,13,0)</f>
        <v>613 - Pérdida por Fallas en Telecomunicaciones</v>
      </c>
      <c r="AA306" s="44" t="str">
        <f>+VLOOKUP(Tabla15[[#This Row],[N° 
Evento]],'Eventos de riesgos'!B:AE,23,0)</f>
        <v>Indisponibilidad PBX</v>
      </c>
      <c r="AB306" s="43" t="str">
        <f>VLOOKUP(Tabla15[[#This Row],[N° 
Evento]],'Eventos de riesgos'!B:O,14,0)</f>
        <v>Ninguna</v>
      </c>
      <c r="AC306" s="48">
        <f>VLOOKUP(Tabla15[[#This Row],[N° 
Evento]],'Eventos de riesgos'!B:P,15,0)</f>
        <v>45991.54583333333</v>
      </c>
      <c r="AD306" s="43" t="str">
        <f>VLOOKUP(Tabla15[[#This Row],[N° 
Evento]],'Eventos de riesgos'!B:Q,16,0)</f>
        <v>Ninguno</v>
      </c>
      <c r="AE306" s="43" t="str">
        <f>VLOOKUP(Tabla15[[#This Row],[N° 
Evento]],'Eventos de riesgos'!B:R,17,0)</f>
        <v>Comunicación por PBX</v>
      </c>
      <c r="AF306" s="45" t="str">
        <f>VLOOKUP(Tabla15[[#This Row],[N° 
Evento]],'Eventos de riesgos'!B:V,21,0)</f>
        <v>Aprobado</v>
      </c>
      <c r="AG306" s="44" t="str">
        <f>VLOOKUP(Tabla15[[#This Row],[N° 
Evento]],'Eventos de riesgos'!B:W,22,0)</f>
        <v>null
27/11/2025 15:39:42: creado
27/11/2025 15:41:01: creado
03/12/2025 16:02:20: Actualizado con Dirección TI
08/12/2025 13:06:34: Actualizado</v>
      </c>
    </row>
    <row r="307" spans="3:33" ht="55.5" customHeight="1" thickBot="1" x14ac:dyDescent="0.6">
      <c r="C307" s="54" t="str">
        <f>+Tabla15[[#This Row],[N° 
Evento]]&amp;"-"&amp;Tabla15[[#This Row],[N° Tarea]]</f>
        <v>84-1</v>
      </c>
      <c r="D307" s="54">
        <v>84</v>
      </c>
      <c r="E307" s="54">
        <v>1</v>
      </c>
      <c r="F307" s="69" t="s">
        <v>948</v>
      </c>
      <c r="G307" s="44" t="s">
        <v>1019</v>
      </c>
      <c r="H307" s="59" t="s">
        <v>952</v>
      </c>
      <c r="I307" s="59" t="s">
        <v>956</v>
      </c>
      <c r="J307" s="57">
        <v>45967</v>
      </c>
      <c r="K307" s="57">
        <v>45973</v>
      </c>
      <c r="L307" s="72" t="str">
        <f>IF(Tabla15[[#This Row],[Fecha de Finalización]]&gt;0,"Cerrada","En Proceso")</f>
        <v>Cerrada</v>
      </c>
      <c r="M307" s="58">
        <f>+K307-J307</f>
        <v>6</v>
      </c>
      <c r="N307" s="59"/>
      <c r="O307" s="54">
        <f>VLOOKUP(Tabla15[[#This Row],[N° 
Evento]],'Eventos de riesgos'!B:C,2,0)</f>
        <v>2025</v>
      </c>
      <c r="P307" s="54" t="str">
        <f>VLOOKUP(Tabla15[[#This Row],[N° 
Evento]],'Eventos de riesgos'!B:D,3,0)</f>
        <v>Nov</v>
      </c>
      <c r="Q307" s="60">
        <f>VLOOKUP(Tabla15[[#This Row],[N° 
Evento]],'Eventos de riesgos'!B:E,4,0)</f>
        <v>45965.466666666667</v>
      </c>
      <c r="R307" s="60">
        <f>VLOOKUP(Tabla15[[#This Row],[N° 
Evento]],'Eventos de riesgos'!B:F,5,0)</f>
        <v>45965.467361111114</v>
      </c>
      <c r="S307" s="60">
        <f>VLOOKUP(Tabla15[[#This Row],[N° 
Evento]],'Eventos de riesgos'!B:G,6,0)</f>
        <v>45966.467361111114</v>
      </c>
      <c r="T307" s="63" t="str">
        <f>VLOOKUP(Tabla15[[#This Row],[N° 
Evento]],'Eventos de riesgos'!B:H,7,0)</f>
        <v xml:space="preserve">Caso
El 31 de octubre de 2025 se presentaron fallas en la plataforma del portal bancario de Coopcentral durante el proceso de cargue de transferencias realizado por el área de Operaciones, correspondiente a desembolsos de créditos aprobados. Entre estas operaciones se encontraba el crédito del asociado Víctor Arce, por un valor de $41.000.000.
Posteriormente, el 4 de noviembre de 2025, hacia las 8:30 a. m., el Tesorero efectuó el cargue y desembolso del crédito mencionado, realizando el giro correctamente.Sin embargo, el 6 de noviembre de 2025, el desembolso fue procesado nuevamente debido a que el área de Operaciones realizó un nuevo cargue del crédito, lo que generó un desembolso duplicado.
De manera similar, durante la misma semana se registró un segundo caso de duplicidad: el giro correspondiente a un retiro de DAES por $30.000.000 para otro asociado fue ejecutado dos veces.
Estas situaciones se originaron en las fallas presentadas en la plataforma de Coopcentral, que provocaron que algunos lotes no quedaran en firme durante el horario transaccional y fueran rechazados. Posteriormente, los lotes fueron cargados nuevamente sin una validación previa suficiente, lo que derivó en giros duplicados en fechas y horarios distintos.            
La detección del caso principal se produjo gracias a la alerta del asociado Víctor Arce, quien contactó a la Gerencia al identificar un segundo abono del crédito. Tras la verificación interna, se confirmó que se trataba de un giro duplicado.
Causas
El evento se produjo por debilidades en la validación posterior al rechazo de los lotes. 
Tras las fallas en la plataforma, los lotes fueron recargados sin verificar previamente si las operaciones ya habían sido procesadas, lo que permitió la ejecución duplicada de los giros.
Impactos
Impacto económico: · Riesgo de pérdidas directas si no se logran revertir los giros duplicados.· Mayor exposición a contingencias financieras relacionadas con errores en la operación.      
Impacto reputacional: Disminución en la confianza y satisfacción de los asociados, afectando la percepción de seguridad y control
</v>
      </c>
      <c r="U307" s="61">
        <f>VLOOKUP(Tabla15[[#This Row],[N° 
Evento]],'Eventos de riesgos'!B:I,8,0)</f>
        <v>71000000</v>
      </c>
      <c r="V307" s="61">
        <f>VLOOKUP(Tabla15[[#This Row],[N° 
Evento]],'Eventos de riesgos'!B:J,9,0)</f>
        <v>71000000</v>
      </c>
      <c r="W307" s="61">
        <f>VLOOKUP(Tabla15[[#This Row],[N° 
Evento]],'Eventos de riesgos'!B:K,10,0)</f>
        <v>0</v>
      </c>
      <c r="X307" s="59" t="str">
        <f>VLOOKUP(Tabla15[[#This Row],[N° 
Evento]],'Eventos de riesgos'!B:L,11,0)</f>
        <v>7 - Ejecución y Administración de Procesos</v>
      </c>
      <c r="Y307" s="59" t="str">
        <f>VLOOKUP(Tabla15[[#This Row],[N° 
Evento]],'Eventos de riesgos'!B:M,12,0)</f>
        <v>71 - Recepción, Ejecución y Mantenimiento de Operaciones</v>
      </c>
      <c r="Z307" s="59" t="str">
        <f>VLOOKUP(Tabla15[[#This Row],[N° 
Evento]],'Eventos de riesgos'!B:N,13,0)</f>
        <v>713 - Incumplimiento de Plazos o Responsabilidades</v>
      </c>
      <c r="AA307" s="44" t="str">
        <f>+VLOOKUP(Tabla15[[#This Row],[N° 
Evento]],'Eventos de riesgos'!B:AE,23,0)</f>
        <v>Giros de lotes duplicados</v>
      </c>
      <c r="AB307" s="54" t="str">
        <f>VLOOKUP(Tabla15[[#This Row],[N° 
Evento]],'Eventos de riesgos'!B:O,14,0)</f>
        <v>Ninguna</v>
      </c>
      <c r="AC307" s="60">
        <f>VLOOKUP(Tabla15[[#This Row],[N° 
Evento]],'Eventos de riesgos'!B:P,15,0)</f>
        <v>45991.720138888886</v>
      </c>
      <c r="AD307" s="54" t="str">
        <f>VLOOKUP(Tabla15[[#This Row],[N° 
Evento]],'Eventos de riesgos'!B:Q,16,0)</f>
        <v>Varios tipos de crédito</v>
      </c>
      <c r="AE307" s="54" t="str">
        <f>VLOOKUP(Tabla15[[#This Row],[N° 
Evento]],'Eventos de riesgos'!B:R,17,0)</f>
        <v>Ninguno</v>
      </c>
      <c r="AF307" s="56" t="str">
        <f>VLOOKUP(Tabla15[[#This Row],[N° 
Evento]],'Eventos de riesgos'!B:V,21,0)</f>
        <v>Aprobado</v>
      </c>
      <c r="AG307" s="59" t="str">
        <f>VLOOKUP(Tabla15[[#This Row],[N° 
Evento]],'Eventos de riesgos'!B:W,22,0)</f>
        <v>null
01/12/2025 20:45:26: creado
01/12/2025 20:45:50: creado
08/12/2025 17:27:05: Actualizado</v>
      </c>
    </row>
    <row r="308" spans="3:33" ht="46.5" customHeight="1" x14ac:dyDescent="0.55000000000000004">
      <c r="C308" s="43" t="str">
        <f>+Tabla15[[#This Row],[N° 
Evento]]&amp;"-"&amp;Tabla15[[#This Row],[N° Tarea]]</f>
        <v>84-2</v>
      </c>
      <c r="D308" s="54">
        <v>84</v>
      </c>
      <c r="E308" s="54">
        <v>2</v>
      </c>
      <c r="F308" s="51" t="s">
        <v>949</v>
      </c>
      <c r="G308" s="44" t="s">
        <v>1020</v>
      </c>
      <c r="H308" s="44" t="s">
        <v>953</v>
      </c>
      <c r="I308" s="45" t="s">
        <v>958</v>
      </c>
      <c r="J308" s="57">
        <v>45967</v>
      </c>
      <c r="K308" s="57">
        <v>45967</v>
      </c>
      <c r="L308" s="71" t="str">
        <f>IF(Tabla15[[#This Row],[Fecha de Finalización]]&gt;0,"Cerrada","En Proceso")</f>
        <v>Cerrada</v>
      </c>
      <c r="M308" s="52">
        <f t="shared" ref="M308:M310" si="15">+K308-J308</f>
        <v>0</v>
      </c>
      <c r="N308" s="44" t="s">
        <v>957</v>
      </c>
      <c r="O308" s="43">
        <f>VLOOKUP(Tabla15[[#This Row],[N° 
Evento]],'Eventos de riesgos'!B:C,2,0)</f>
        <v>2025</v>
      </c>
      <c r="P308" s="43" t="str">
        <f>VLOOKUP(Tabla15[[#This Row],[N° 
Evento]],'Eventos de riesgos'!B:D,3,0)</f>
        <v>Nov</v>
      </c>
      <c r="Q308" s="48">
        <f>VLOOKUP(Tabla15[[#This Row],[N° 
Evento]],'Eventos de riesgos'!B:E,4,0)</f>
        <v>45965.466666666667</v>
      </c>
      <c r="R308" s="48">
        <f>VLOOKUP(Tabla15[[#This Row],[N° 
Evento]],'Eventos de riesgos'!B:F,5,0)</f>
        <v>45965.467361111114</v>
      </c>
      <c r="S308" s="48">
        <f>VLOOKUP(Tabla15[[#This Row],[N° 
Evento]],'Eventos de riesgos'!B:G,6,0)</f>
        <v>45966.467361111114</v>
      </c>
      <c r="T308" s="62" t="str">
        <f>VLOOKUP(Tabla15[[#This Row],[N° 
Evento]],'Eventos de riesgos'!B:H,7,0)</f>
        <v xml:space="preserve">Caso
El 31 de octubre de 2025 se presentaron fallas en la plataforma del portal bancario de Coopcentral durante el proceso de cargue de transferencias realizado por el área de Operaciones, correspondiente a desembolsos de créditos aprobados. Entre estas operaciones se encontraba el crédito del asociado Víctor Arce, por un valor de $41.000.000.
Posteriormente, el 4 de noviembre de 2025, hacia las 8:30 a. m., el Tesorero efectuó el cargue y desembolso del crédito mencionado, realizando el giro correctamente.Sin embargo, el 6 de noviembre de 2025, el desembolso fue procesado nuevamente debido a que el área de Operaciones realizó un nuevo cargue del crédito, lo que generó un desembolso duplicado.
De manera similar, durante la misma semana se registró un segundo caso de duplicidad: el giro correspondiente a un retiro de DAES por $30.000.000 para otro asociado fue ejecutado dos veces.
Estas situaciones se originaron en las fallas presentadas en la plataforma de Coopcentral, que provocaron que algunos lotes no quedaran en firme durante el horario transaccional y fueran rechazados. Posteriormente, los lotes fueron cargados nuevamente sin una validación previa suficiente, lo que derivó en giros duplicados en fechas y horarios distintos.            
La detección del caso principal se produjo gracias a la alerta del asociado Víctor Arce, quien contactó a la Gerencia al identificar un segundo abono del crédito. Tras la verificación interna, se confirmó que se trataba de un giro duplicado.
Causas
El evento se produjo por debilidades en la validación posterior al rechazo de los lotes. 
Tras las fallas en la plataforma, los lotes fueron recargados sin verificar previamente si las operaciones ya habían sido procesadas, lo que permitió la ejecución duplicada de los giros.
Impactos
Impacto económico: · Riesgo de pérdidas directas si no se logran revertir los giros duplicados.· Mayor exposición a contingencias financieras relacionadas con errores en la operación.      
Impacto reputacional: Disminución en la confianza y satisfacción de los asociados, afectando la percepción de seguridad y control
</v>
      </c>
      <c r="U308" s="49">
        <f>VLOOKUP(Tabla15[[#This Row],[N° 
Evento]],'Eventos de riesgos'!B:I,8,0)</f>
        <v>71000000</v>
      </c>
      <c r="V308" s="49">
        <f>VLOOKUP(Tabla15[[#This Row],[N° 
Evento]],'Eventos de riesgos'!B:J,9,0)</f>
        <v>71000000</v>
      </c>
      <c r="W308" s="49">
        <f>VLOOKUP(Tabla15[[#This Row],[N° 
Evento]],'Eventos de riesgos'!B:K,10,0)</f>
        <v>0</v>
      </c>
      <c r="X308" s="44" t="str">
        <f>VLOOKUP(Tabla15[[#This Row],[N° 
Evento]],'Eventos de riesgos'!B:L,11,0)</f>
        <v>7 - Ejecución y Administración de Procesos</v>
      </c>
      <c r="Y308" s="44" t="str">
        <f>VLOOKUP(Tabla15[[#This Row],[N° 
Evento]],'Eventos de riesgos'!B:M,12,0)</f>
        <v>71 - Recepción, Ejecución y Mantenimiento de Operaciones</v>
      </c>
      <c r="Z308" s="44" t="str">
        <f>VLOOKUP(Tabla15[[#This Row],[N° 
Evento]],'Eventos de riesgos'!B:N,13,0)</f>
        <v>713 - Incumplimiento de Plazos o Responsabilidades</v>
      </c>
      <c r="AA308" s="44" t="str">
        <f>+VLOOKUP(Tabla15[[#This Row],[N° 
Evento]],'Eventos de riesgos'!B:AE,23,0)</f>
        <v>Giros de lotes duplicados</v>
      </c>
      <c r="AB308" s="43" t="str">
        <f>VLOOKUP(Tabla15[[#This Row],[N° 
Evento]],'Eventos de riesgos'!B:O,14,0)</f>
        <v>Ninguna</v>
      </c>
      <c r="AC308" s="48">
        <f>VLOOKUP(Tabla15[[#This Row],[N° 
Evento]],'Eventos de riesgos'!B:P,15,0)</f>
        <v>45991.720138888886</v>
      </c>
      <c r="AD308" s="43" t="str">
        <f>VLOOKUP(Tabla15[[#This Row],[N° 
Evento]],'Eventos de riesgos'!B:Q,16,0)</f>
        <v>Varios tipos de crédito</v>
      </c>
      <c r="AE308" s="43" t="str">
        <f>VLOOKUP(Tabla15[[#This Row],[N° 
Evento]],'Eventos de riesgos'!B:R,17,0)</f>
        <v>Ninguno</v>
      </c>
      <c r="AF308" s="45" t="str">
        <f>VLOOKUP(Tabla15[[#This Row],[N° 
Evento]],'Eventos de riesgos'!B:V,21,0)</f>
        <v>Aprobado</v>
      </c>
      <c r="AG308" s="44" t="str">
        <f>VLOOKUP(Tabla15[[#This Row],[N° 
Evento]],'Eventos de riesgos'!B:W,22,0)</f>
        <v>null
01/12/2025 20:45:26: creado
01/12/2025 20:45:50: creado
08/12/2025 17:27:05: Actualizado</v>
      </c>
    </row>
    <row r="309" spans="3:33" ht="46.5" customHeight="1" x14ac:dyDescent="0.55000000000000004">
      <c r="C309" s="43" t="str">
        <f>+Tabla15[[#This Row],[N° 
Evento]]&amp;"-"&amp;Tabla15[[#This Row],[N° Tarea]]</f>
        <v>84-3</v>
      </c>
      <c r="D309" s="54">
        <v>84</v>
      </c>
      <c r="E309" s="54">
        <v>3</v>
      </c>
      <c r="F309" s="51" t="s">
        <v>950</v>
      </c>
      <c r="G309" s="44" t="s">
        <v>1020</v>
      </c>
      <c r="H309" s="44" t="s">
        <v>954</v>
      </c>
      <c r="I309" s="45" t="s">
        <v>959</v>
      </c>
      <c r="J309" s="57">
        <v>45967</v>
      </c>
      <c r="K309" s="57">
        <v>45967</v>
      </c>
      <c r="L309" s="71" t="str">
        <f>IF(Tabla15[[#This Row],[Fecha de Finalización]]&gt;0,"Cerrada","En Proceso")</f>
        <v>Cerrada</v>
      </c>
      <c r="M309" s="52">
        <f t="shared" si="15"/>
        <v>0</v>
      </c>
      <c r="N309" s="44" t="s">
        <v>957</v>
      </c>
      <c r="O309" s="43">
        <f>VLOOKUP(Tabla15[[#This Row],[N° 
Evento]],'Eventos de riesgos'!B:C,2,0)</f>
        <v>2025</v>
      </c>
      <c r="P309" s="43" t="str">
        <f>VLOOKUP(Tabla15[[#This Row],[N° 
Evento]],'Eventos de riesgos'!B:D,3,0)</f>
        <v>Nov</v>
      </c>
      <c r="Q309" s="48">
        <f>VLOOKUP(Tabla15[[#This Row],[N° 
Evento]],'Eventos de riesgos'!B:E,4,0)</f>
        <v>45965.466666666667</v>
      </c>
      <c r="R309" s="48">
        <f>VLOOKUP(Tabla15[[#This Row],[N° 
Evento]],'Eventos de riesgos'!B:F,5,0)</f>
        <v>45965.467361111114</v>
      </c>
      <c r="S309" s="48">
        <f>VLOOKUP(Tabla15[[#This Row],[N° 
Evento]],'Eventos de riesgos'!B:G,6,0)</f>
        <v>45966.467361111114</v>
      </c>
      <c r="T309" s="62" t="str">
        <f>VLOOKUP(Tabla15[[#This Row],[N° 
Evento]],'Eventos de riesgos'!B:H,7,0)</f>
        <v xml:space="preserve">Caso
El 31 de octubre de 2025 se presentaron fallas en la plataforma del portal bancario de Coopcentral durante el proceso de cargue de transferencias realizado por el área de Operaciones, correspondiente a desembolsos de créditos aprobados. Entre estas operaciones se encontraba el crédito del asociado Víctor Arce, por un valor de $41.000.000.
Posteriormente, el 4 de noviembre de 2025, hacia las 8:30 a. m., el Tesorero efectuó el cargue y desembolso del crédito mencionado, realizando el giro correctamente.Sin embargo, el 6 de noviembre de 2025, el desembolso fue procesado nuevamente debido a que el área de Operaciones realizó un nuevo cargue del crédito, lo que generó un desembolso duplicado.
De manera similar, durante la misma semana se registró un segundo caso de duplicidad: el giro correspondiente a un retiro de DAES por $30.000.000 para otro asociado fue ejecutado dos veces.
Estas situaciones se originaron en las fallas presentadas en la plataforma de Coopcentral, que provocaron que algunos lotes no quedaran en firme durante el horario transaccional y fueran rechazados. Posteriormente, los lotes fueron cargados nuevamente sin una validación previa suficiente, lo que derivó en giros duplicados en fechas y horarios distintos.            
La detección del caso principal se produjo gracias a la alerta del asociado Víctor Arce, quien contactó a la Gerencia al identificar un segundo abono del crédito. Tras la verificación interna, se confirmó que se trataba de un giro duplicado.
Causas
El evento se produjo por debilidades en la validación posterior al rechazo de los lotes. 
Tras las fallas en la plataforma, los lotes fueron recargados sin verificar previamente si las operaciones ya habían sido procesadas, lo que permitió la ejecución duplicada de los giros.
Impactos
Impacto económico: · Riesgo de pérdidas directas si no se logran revertir los giros duplicados.· Mayor exposición a contingencias financieras relacionadas con errores en la operación.      
Impacto reputacional: Disminución en la confianza y satisfacción de los asociados, afectando la percepción de seguridad y control
</v>
      </c>
      <c r="U309" s="49">
        <f>VLOOKUP(Tabla15[[#This Row],[N° 
Evento]],'Eventos de riesgos'!B:I,8,0)</f>
        <v>71000000</v>
      </c>
      <c r="V309" s="49">
        <f>VLOOKUP(Tabla15[[#This Row],[N° 
Evento]],'Eventos de riesgos'!B:J,9,0)</f>
        <v>71000000</v>
      </c>
      <c r="W309" s="49">
        <f>VLOOKUP(Tabla15[[#This Row],[N° 
Evento]],'Eventos de riesgos'!B:K,10,0)</f>
        <v>0</v>
      </c>
      <c r="X309" s="44" t="str">
        <f>VLOOKUP(Tabla15[[#This Row],[N° 
Evento]],'Eventos de riesgos'!B:L,11,0)</f>
        <v>7 - Ejecución y Administración de Procesos</v>
      </c>
      <c r="Y309" s="44" t="str">
        <f>VLOOKUP(Tabla15[[#This Row],[N° 
Evento]],'Eventos de riesgos'!B:M,12,0)</f>
        <v>71 - Recepción, Ejecución y Mantenimiento de Operaciones</v>
      </c>
      <c r="Z309" s="44" t="str">
        <f>VLOOKUP(Tabla15[[#This Row],[N° 
Evento]],'Eventos de riesgos'!B:N,13,0)</f>
        <v>713 - Incumplimiento de Plazos o Responsabilidades</v>
      </c>
      <c r="AA309" s="44" t="str">
        <f>+VLOOKUP(Tabla15[[#This Row],[N° 
Evento]],'Eventos de riesgos'!B:AE,23,0)</f>
        <v>Giros de lotes duplicados</v>
      </c>
      <c r="AB309" s="43" t="str">
        <f>VLOOKUP(Tabla15[[#This Row],[N° 
Evento]],'Eventos de riesgos'!B:O,14,0)</f>
        <v>Ninguna</v>
      </c>
      <c r="AC309" s="48">
        <f>VLOOKUP(Tabla15[[#This Row],[N° 
Evento]],'Eventos de riesgos'!B:P,15,0)</f>
        <v>45991.720138888886</v>
      </c>
      <c r="AD309" s="43" t="str">
        <f>VLOOKUP(Tabla15[[#This Row],[N° 
Evento]],'Eventos de riesgos'!B:Q,16,0)</f>
        <v>Varios tipos de crédito</v>
      </c>
      <c r="AE309" s="43" t="str">
        <f>VLOOKUP(Tabla15[[#This Row],[N° 
Evento]],'Eventos de riesgos'!B:R,17,0)</f>
        <v>Ninguno</v>
      </c>
      <c r="AF309" s="45" t="str">
        <f>VLOOKUP(Tabla15[[#This Row],[N° 
Evento]],'Eventos de riesgos'!B:V,21,0)</f>
        <v>Aprobado</v>
      </c>
      <c r="AG309" s="44" t="str">
        <f>VLOOKUP(Tabla15[[#This Row],[N° 
Evento]],'Eventos de riesgos'!B:W,22,0)</f>
        <v>null
01/12/2025 20:45:26: creado
01/12/2025 20:45:50: creado
08/12/2025 17:27:05: Actualizado</v>
      </c>
    </row>
    <row r="310" spans="3:33" ht="46.5" customHeight="1" x14ac:dyDescent="0.55000000000000004">
      <c r="C310" s="43" t="str">
        <f>+Tabla15[[#This Row],[N° 
Evento]]&amp;"-"&amp;Tabla15[[#This Row],[N° Tarea]]</f>
        <v>84-4</v>
      </c>
      <c r="D310" s="54">
        <v>84</v>
      </c>
      <c r="E310" s="54">
        <v>4</v>
      </c>
      <c r="F310" s="51" t="s">
        <v>951</v>
      </c>
      <c r="G310" s="44" t="s">
        <v>1020</v>
      </c>
      <c r="H310" s="44" t="s">
        <v>955</v>
      </c>
      <c r="I310" s="44" t="s">
        <v>718</v>
      </c>
      <c r="J310" s="57">
        <v>45967</v>
      </c>
      <c r="K310" s="57">
        <v>45967</v>
      </c>
      <c r="L310" s="71" t="str">
        <f>IF(Tabla15[[#This Row],[Fecha de Finalización]]&gt;0,"Cerrada","En Proceso")</f>
        <v>Cerrada</v>
      </c>
      <c r="M310" s="52">
        <f t="shared" si="15"/>
        <v>0</v>
      </c>
      <c r="N310" s="44" t="s">
        <v>957</v>
      </c>
      <c r="O310" s="43">
        <f>VLOOKUP(Tabla15[[#This Row],[N° 
Evento]],'Eventos de riesgos'!B:C,2,0)</f>
        <v>2025</v>
      </c>
      <c r="P310" s="43" t="str">
        <f>VLOOKUP(Tabla15[[#This Row],[N° 
Evento]],'Eventos de riesgos'!B:D,3,0)</f>
        <v>Nov</v>
      </c>
      <c r="Q310" s="48">
        <f>VLOOKUP(Tabla15[[#This Row],[N° 
Evento]],'Eventos de riesgos'!B:E,4,0)</f>
        <v>45965.466666666667</v>
      </c>
      <c r="R310" s="48">
        <f>VLOOKUP(Tabla15[[#This Row],[N° 
Evento]],'Eventos de riesgos'!B:F,5,0)</f>
        <v>45965.467361111114</v>
      </c>
      <c r="S310" s="48">
        <f>VLOOKUP(Tabla15[[#This Row],[N° 
Evento]],'Eventos de riesgos'!B:G,6,0)</f>
        <v>45966.467361111114</v>
      </c>
      <c r="T310" s="62" t="str">
        <f>VLOOKUP(Tabla15[[#This Row],[N° 
Evento]],'Eventos de riesgos'!B:H,7,0)</f>
        <v xml:space="preserve">Caso
El 31 de octubre de 2025 se presentaron fallas en la plataforma del portal bancario de Coopcentral durante el proceso de cargue de transferencias realizado por el área de Operaciones, correspondiente a desembolsos de créditos aprobados. Entre estas operaciones se encontraba el crédito del asociado Víctor Arce, por un valor de $41.000.000.
Posteriormente, el 4 de noviembre de 2025, hacia las 8:30 a. m., el Tesorero efectuó el cargue y desembolso del crédito mencionado, realizando el giro correctamente.Sin embargo, el 6 de noviembre de 2025, el desembolso fue procesado nuevamente debido a que el área de Operaciones realizó un nuevo cargue del crédito, lo que generó un desembolso duplicado.
De manera similar, durante la misma semana se registró un segundo caso de duplicidad: el giro correspondiente a un retiro de DAES por $30.000.000 para otro asociado fue ejecutado dos veces.
Estas situaciones se originaron en las fallas presentadas en la plataforma de Coopcentral, que provocaron que algunos lotes no quedaran en firme durante el horario transaccional y fueran rechazados. Posteriormente, los lotes fueron cargados nuevamente sin una validación previa suficiente, lo que derivó en giros duplicados en fechas y horarios distintos.            
La detección del caso principal se produjo gracias a la alerta del asociado Víctor Arce, quien contactó a la Gerencia al identificar un segundo abono del crédito. Tras la verificación interna, se confirmó que se trataba de un giro duplicado.
Causas
El evento se produjo por debilidades en la validación posterior al rechazo de los lotes. 
Tras las fallas en la plataforma, los lotes fueron recargados sin verificar previamente si las operaciones ya habían sido procesadas, lo que permitió la ejecución duplicada de los giros.
Impactos
Impacto económico: · Riesgo de pérdidas directas si no se logran revertir los giros duplicados.· Mayor exposición a contingencias financieras relacionadas con errores en la operación.      
Impacto reputacional: Disminución en la confianza y satisfacción de los asociados, afectando la percepción de seguridad y control
</v>
      </c>
      <c r="U310" s="49">
        <f>VLOOKUP(Tabla15[[#This Row],[N° 
Evento]],'Eventos de riesgos'!B:I,8,0)</f>
        <v>71000000</v>
      </c>
      <c r="V310" s="49">
        <f>VLOOKUP(Tabla15[[#This Row],[N° 
Evento]],'Eventos de riesgos'!B:J,9,0)</f>
        <v>71000000</v>
      </c>
      <c r="W310" s="49">
        <f>VLOOKUP(Tabla15[[#This Row],[N° 
Evento]],'Eventos de riesgos'!B:K,10,0)</f>
        <v>0</v>
      </c>
      <c r="X310" s="44" t="str">
        <f>VLOOKUP(Tabla15[[#This Row],[N° 
Evento]],'Eventos de riesgos'!B:L,11,0)</f>
        <v>7 - Ejecución y Administración de Procesos</v>
      </c>
      <c r="Y310" s="44" t="str">
        <f>VLOOKUP(Tabla15[[#This Row],[N° 
Evento]],'Eventos de riesgos'!B:M,12,0)</f>
        <v>71 - Recepción, Ejecución y Mantenimiento de Operaciones</v>
      </c>
      <c r="Z310" s="44" t="str">
        <f>VLOOKUP(Tabla15[[#This Row],[N° 
Evento]],'Eventos de riesgos'!B:N,13,0)</f>
        <v>713 - Incumplimiento de Plazos o Responsabilidades</v>
      </c>
      <c r="AA310" s="44" t="str">
        <f>+VLOOKUP(Tabla15[[#This Row],[N° 
Evento]],'Eventos de riesgos'!B:AE,23,0)</f>
        <v>Giros de lotes duplicados</v>
      </c>
      <c r="AB310" s="43" t="str">
        <f>VLOOKUP(Tabla15[[#This Row],[N° 
Evento]],'Eventos de riesgos'!B:O,14,0)</f>
        <v>Ninguna</v>
      </c>
      <c r="AC310" s="48">
        <f>VLOOKUP(Tabla15[[#This Row],[N° 
Evento]],'Eventos de riesgos'!B:P,15,0)</f>
        <v>45991.720138888886</v>
      </c>
      <c r="AD310" s="43" t="str">
        <f>VLOOKUP(Tabla15[[#This Row],[N° 
Evento]],'Eventos de riesgos'!B:Q,16,0)</f>
        <v>Varios tipos de crédito</v>
      </c>
      <c r="AE310" s="43" t="str">
        <f>VLOOKUP(Tabla15[[#This Row],[N° 
Evento]],'Eventos de riesgos'!B:R,17,0)</f>
        <v>Ninguno</v>
      </c>
      <c r="AF310" s="45" t="str">
        <f>VLOOKUP(Tabla15[[#This Row],[N° 
Evento]],'Eventos de riesgos'!B:V,21,0)</f>
        <v>Aprobado</v>
      </c>
      <c r="AG310" s="44" t="str">
        <f>VLOOKUP(Tabla15[[#This Row],[N° 
Evento]],'Eventos de riesgos'!B:W,22,0)</f>
        <v>null
01/12/2025 20:45:26: creado
01/12/2025 20:45:50: creado
08/12/2025 17:27:05: Actualizado</v>
      </c>
    </row>
    <row r="311" spans="3:33" ht="115.5" customHeight="1" x14ac:dyDescent="0.55000000000000004">
      <c r="C311" s="43" t="str">
        <f>+Tabla15[[#This Row],[N° 
Evento]]&amp;"-"&amp;Tabla15[[#This Row],[N° Tarea]]</f>
        <v>84-5</v>
      </c>
      <c r="D311" s="54">
        <v>84</v>
      </c>
      <c r="E311" s="54">
        <v>5</v>
      </c>
      <c r="F311" s="51" t="s">
        <v>990</v>
      </c>
      <c r="G311" s="44" t="s">
        <v>1020</v>
      </c>
      <c r="H311" s="44" t="s">
        <v>991</v>
      </c>
      <c r="I311" s="44" t="s">
        <v>968</v>
      </c>
      <c r="J311" s="57">
        <v>45967</v>
      </c>
      <c r="K311" s="57">
        <v>46027</v>
      </c>
      <c r="L311" s="71" t="str">
        <f>IF(Tabla15[[#This Row],[Fecha de Finalización]]&gt;0,"Cerrada","En Proceso")</f>
        <v>Cerrada</v>
      </c>
      <c r="M311" s="52">
        <f t="shared" ref="M311:M321" si="16">+K311-J311</f>
        <v>60</v>
      </c>
      <c r="N311" s="44" t="s">
        <v>957</v>
      </c>
      <c r="O311" s="43">
        <f>VLOOKUP(Tabla15[[#This Row],[N° 
Evento]],'Eventos de riesgos'!B:C,2,0)</f>
        <v>2025</v>
      </c>
      <c r="P311" s="43" t="str">
        <f>VLOOKUP(Tabla15[[#This Row],[N° 
Evento]],'Eventos de riesgos'!B:D,3,0)</f>
        <v>Nov</v>
      </c>
      <c r="Q311" s="48">
        <f>VLOOKUP(Tabla15[[#This Row],[N° 
Evento]],'Eventos de riesgos'!B:E,4,0)</f>
        <v>45965.466666666667</v>
      </c>
      <c r="R311" s="48">
        <f>VLOOKUP(Tabla15[[#This Row],[N° 
Evento]],'Eventos de riesgos'!B:F,5,0)</f>
        <v>45965.467361111114</v>
      </c>
      <c r="S311" s="48">
        <f>VLOOKUP(Tabla15[[#This Row],[N° 
Evento]],'Eventos de riesgos'!B:G,6,0)</f>
        <v>45966.467361111114</v>
      </c>
      <c r="T311" s="62" t="str">
        <f>VLOOKUP(Tabla15[[#This Row],[N° 
Evento]],'Eventos de riesgos'!B:H,7,0)</f>
        <v xml:space="preserve">Caso
El 31 de octubre de 2025 se presentaron fallas en la plataforma del portal bancario de Coopcentral durante el proceso de cargue de transferencias realizado por el área de Operaciones, correspondiente a desembolsos de créditos aprobados. Entre estas operaciones se encontraba el crédito del asociado Víctor Arce, por un valor de $41.000.000.
Posteriormente, el 4 de noviembre de 2025, hacia las 8:30 a. m., el Tesorero efectuó el cargue y desembolso del crédito mencionado, realizando el giro correctamente.Sin embargo, el 6 de noviembre de 2025, el desembolso fue procesado nuevamente debido a que el área de Operaciones realizó un nuevo cargue del crédito, lo que generó un desembolso duplicado.
De manera similar, durante la misma semana se registró un segundo caso de duplicidad: el giro correspondiente a un retiro de DAES por $30.000.000 para otro asociado fue ejecutado dos veces.
Estas situaciones se originaron en las fallas presentadas en la plataforma de Coopcentral, que provocaron que algunos lotes no quedaran en firme durante el horario transaccional y fueran rechazados. Posteriormente, los lotes fueron cargados nuevamente sin una validación previa suficiente, lo que derivó en giros duplicados en fechas y horarios distintos.            
La detección del caso principal se produjo gracias a la alerta del asociado Víctor Arce, quien contactó a la Gerencia al identificar un segundo abono del crédito. Tras la verificación interna, se confirmó que se trataba de un giro duplicado.
Causas
El evento se produjo por debilidades en la validación posterior al rechazo de los lotes. 
Tras las fallas en la plataforma, los lotes fueron recargados sin verificar previamente si las operaciones ya habían sido procesadas, lo que permitió la ejecución duplicada de los giros.
Impactos
Impacto económico: · Riesgo de pérdidas directas si no se logran revertir los giros duplicados.· Mayor exposición a contingencias financieras relacionadas con errores en la operación.      
Impacto reputacional: Disminución en la confianza y satisfacción de los asociados, afectando la percepción de seguridad y control
</v>
      </c>
      <c r="U311" s="49">
        <f>VLOOKUP(Tabla15[[#This Row],[N° 
Evento]],'Eventos de riesgos'!B:I,8,0)</f>
        <v>71000000</v>
      </c>
      <c r="V311" s="49">
        <f>VLOOKUP(Tabla15[[#This Row],[N° 
Evento]],'Eventos de riesgos'!B:J,9,0)</f>
        <v>71000000</v>
      </c>
      <c r="W311" s="49">
        <f>VLOOKUP(Tabla15[[#This Row],[N° 
Evento]],'Eventos de riesgos'!B:K,10,0)</f>
        <v>0</v>
      </c>
      <c r="X311" s="44" t="str">
        <f>VLOOKUP(Tabla15[[#This Row],[N° 
Evento]],'Eventos de riesgos'!B:L,11,0)</f>
        <v>7 - Ejecución y Administración de Procesos</v>
      </c>
      <c r="Y311" s="44" t="str">
        <f>VLOOKUP(Tabla15[[#This Row],[N° 
Evento]],'Eventos de riesgos'!B:M,12,0)</f>
        <v>71 - Recepción, Ejecución y Mantenimiento de Operaciones</v>
      </c>
      <c r="Z311" s="44" t="str">
        <f>VLOOKUP(Tabla15[[#This Row],[N° 
Evento]],'Eventos de riesgos'!B:N,13,0)</f>
        <v>713 - Incumplimiento de Plazos o Responsabilidades</v>
      </c>
      <c r="AA311" s="44" t="str">
        <f>+VLOOKUP(Tabla15[[#This Row],[N° 
Evento]],'Eventos de riesgos'!B:AE,23,0)</f>
        <v>Giros de lotes duplicados</v>
      </c>
      <c r="AB311" s="43" t="str">
        <f>VLOOKUP(Tabla15[[#This Row],[N° 
Evento]],'Eventos de riesgos'!B:O,14,0)</f>
        <v>Ninguna</v>
      </c>
      <c r="AC311" s="48">
        <f>VLOOKUP(Tabla15[[#This Row],[N° 
Evento]],'Eventos de riesgos'!B:P,15,0)</f>
        <v>45991.720138888886</v>
      </c>
      <c r="AD311" s="43" t="str">
        <f>VLOOKUP(Tabla15[[#This Row],[N° 
Evento]],'Eventos de riesgos'!B:Q,16,0)</f>
        <v>Varios tipos de crédito</v>
      </c>
      <c r="AE311" s="43" t="str">
        <f>VLOOKUP(Tabla15[[#This Row],[N° 
Evento]],'Eventos de riesgos'!B:R,17,0)</f>
        <v>Ninguno</v>
      </c>
      <c r="AF311" s="45" t="str">
        <f>VLOOKUP(Tabla15[[#This Row],[N° 
Evento]],'Eventos de riesgos'!B:V,21,0)</f>
        <v>Aprobado</v>
      </c>
      <c r="AG311" s="44" t="str">
        <f>VLOOKUP(Tabla15[[#This Row],[N° 
Evento]],'Eventos de riesgos'!B:W,22,0)</f>
        <v>null
01/12/2025 20:45:26: creado
01/12/2025 20:45:50: creado
08/12/2025 17:27:05: Actualizado</v>
      </c>
    </row>
    <row r="312" spans="3:33" ht="46.5" customHeight="1" x14ac:dyDescent="0.55000000000000004">
      <c r="C312" s="43" t="str">
        <f>+Tabla15[[#This Row],[N° 
Evento]]&amp;"-"&amp;Tabla15[[#This Row],[N° Tarea]]</f>
        <v>85-1</v>
      </c>
      <c r="D312" s="54">
        <v>85</v>
      </c>
      <c r="E312" s="54">
        <v>1</v>
      </c>
      <c r="F312" s="51" t="s">
        <v>960</v>
      </c>
      <c r="G312" s="44" t="s">
        <v>1019</v>
      </c>
      <c r="H312" s="44" t="s">
        <v>964</v>
      </c>
      <c r="I312" s="44" t="s">
        <v>965</v>
      </c>
      <c r="J312" s="57">
        <v>45965</v>
      </c>
      <c r="K312" s="57">
        <v>45965</v>
      </c>
      <c r="L312" s="71" t="str">
        <f>IF(Tabla15[[#This Row],[Fecha de Finalización]]&gt;0,"Cerrada","En Proceso")</f>
        <v>Cerrada</v>
      </c>
      <c r="M312" s="52">
        <f t="shared" si="16"/>
        <v>0</v>
      </c>
      <c r="N312" s="44"/>
      <c r="O312" s="43">
        <f>VLOOKUP(Tabla15[[#This Row],[N° 
Evento]],'Eventos de riesgos'!B:C,2,0)</f>
        <v>2025</v>
      </c>
      <c r="P312" s="43" t="str">
        <f>VLOOKUP(Tabla15[[#This Row],[N° 
Evento]],'Eventos de riesgos'!B:D,3,0)</f>
        <v>Nov</v>
      </c>
      <c r="Q312" s="48">
        <f>VLOOKUP(Tabla15[[#This Row],[N° 
Evento]],'Eventos de riesgos'!B:E,4,0)</f>
        <v>46022.588194444441</v>
      </c>
      <c r="R312" s="48">
        <f>VLOOKUP(Tabla15[[#This Row],[N° 
Evento]],'Eventos de riesgos'!B:F,5,0)</f>
        <v>45965.588194444441</v>
      </c>
      <c r="S312" s="48">
        <f>VLOOKUP(Tabla15[[#This Row],[N° 
Evento]],'Eventos de riesgos'!B:G,6,0)</f>
        <v>45995.588888888888</v>
      </c>
      <c r="T312" s="62" t="str">
        <f>VLOOKUP(Tabla15[[#This Row],[N° 
Evento]],'Eventos de riesgos'!B:H,7,0)</f>
        <v>Caso
Contexto previo. Bre-B es el sistema de pagos inmediatos e interoperables promovido por el Banco de la República, que permite realizar transferencias entre entidades financieras de forma casi instantánea, utilizando “llaves” asociadas a cuentas o depósitos de los usuarios. Las entidades participantes liquidan estas operaciones a través de la Cuenta Única de Depósito (CUD) en el Banco de la República, por lo que deben garantizar, mediante procesos de retanqueo, la disponibilidad permanente de recursos suficientes en dicha cuenta para soportar los pagos inmediatos que se cursan por Bre-B.  Durante el fin de semana del 31 de octubre de 2025 se presentaron inconvenientes en el uso del servicio de pagos inmediatos Bre-B por parte de algunos asociados. En este periodo, varios intentos de transacciones de envío no pudieron completarse exitosamente, pese a que los asociados contaban con saldo disponible en sus productos de ahorro en Febor.La situación se originó por fallas en el proceso de retanqueo de la Cuenta Única de Depósito (CUD) del Banco de la República desde la corriente disponible en Coopcentral. Debido a estas fallas, el saldo disponible en la CUD no fue suficiente para respaldar la liquidación de ciertas operaciones Bre-B en tiempo real, generando rechazos y/o indisponibilidad para algunos asociados durante la ventana horaria afectada.
Causas
Procedimientos internos insuficientes para coordinar de manera efectiva el esquema de retanqueo, el seguimiento a la frecuencia para anticipar oportunamente la necesidad de aprovisionamiento.  Ausencia de alertas tempranas y monitoreo del saldo disponible en la CUD frente al volumen proyectado de transacciones Bre-B, especialmente en horarios extendidos y fines de semana.
Impacto
Impacto comercial y reputacional: La indisponibilidad del servicio puede generar en los asociados una percepción de baja confiabilidad en los canales transaccionales de Febor. Esto podría llevarlos a preferir realizar sus operaciones financieras a través de otras entidades, reduciendo el uso de los servicios de pagos inmediatos de la cooperativa y afectando su posicionamiento competitivo.</v>
      </c>
      <c r="U312" s="49">
        <f>VLOOKUP(Tabla15[[#This Row],[N° 
Evento]],'Eventos de riesgos'!B:I,8,0)</f>
        <v>0</v>
      </c>
      <c r="V312" s="49">
        <f>VLOOKUP(Tabla15[[#This Row],[N° 
Evento]],'Eventos de riesgos'!B:J,9,0)</f>
        <v>0</v>
      </c>
      <c r="W312" s="49">
        <f>VLOOKUP(Tabla15[[#This Row],[N° 
Evento]],'Eventos de riesgos'!B:K,10,0)</f>
        <v>0</v>
      </c>
      <c r="X312" s="44" t="str">
        <f>VLOOKUP(Tabla15[[#This Row],[N° 
Evento]],'Eventos de riesgos'!B:L,11,0)</f>
        <v>7 - Ejecución y Administración de Procesos</v>
      </c>
      <c r="Y312" s="44" t="str">
        <f>VLOOKUP(Tabla15[[#This Row],[N° 
Evento]],'Eventos de riesgos'!B:M,12,0)</f>
        <v>71 - Recepción, Ejecución y Mantenimiento de Operaciones</v>
      </c>
      <c r="Z312" s="44" t="str">
        <f>VLOOKUP(Tabla15[[#This Row],[N° 
Evento]],'Eventos de riesgos'!B:N,13,0)</f>
        <v>713 - Incumplimiento de Plazos o Responsabilidades</v>
      </c>
      <c r="AA312" s="44" t="str">
        <f>+VLOOKUP(Tabla15[[#This Row],[N° 
Evento]],'Eventos de riesgos'!B:AE,23,0)</f>
        <v>Operaciones BreB sin Recursos</v>
      </c>
      <c r="AB312" s="43" t="str">
        <f>VLOOKUP(Tabla15[[#This Row],[N° 
Evento]],'Eventos de riesgos'!B:O,14,0)</f>
        <v>Ninguna</v>
      </c>
      <c r="AC312" s="48">
        <f>VLOOKUP(Tabla15[[#This Row],[N° 
Evento]],'Eventos de riesgos'!B:P,15,0)</f>
        <v>45991.667361111111</v>
      </c>
      <c r="AD312" s="43" t="str">
        <f>VLOOKUP(Tabla15[[#This Row],[N° 
Evento]],'Eventos de riesgos'!B:Q,16,0)</f>
        <v>Ahorros voluntarios</v>
      </c>
      <c r="AE312" s="43" t="str">
        <f>VLOOKUP(Tabla15[[#This Row],[N° 
Evento]],'Eventos de riesgos'!B:R,17,0)</f>
        <v>Aplicación móvil (App Febor)</v>
      </c>
      <c r="AF312" s="45" t="str">
        <f>VLOOKUP(Tabla15[[#This Row],[N° 
Evento]],'Eventos de riesgos'!B:V,21,0)</f>
        <v>Aprobado</v>
      </c>
      <c r="AG312" s="44" t="str">
        <f>VLOOKUP(Tabla15[[#This Row],[N° 
Evento]],'Eventos de riesgos'!B:W,22,0)</f>
        <v>08/12/2025 16:02:23: Creado</v>
      </c>
    </row>
    <row r="313" spans="3:33" ht="46.5" customHeight="1" x14ac:dyDescent="0.55000000000000004">
      <c r="C313" s="43" t="str">
        <f>+Tabla15[[#This Row],[N° 
Evento]]&amp;"-"&amp;Tabla15[[#This Row],[N° Tarea]]</f>
        <v>85-2</v>
      </c>
      <c r="D313" s="54">
        <v>85</v>
      </c>
      <c r="E313" s="54">
        <v>2</v>
      </c>
      <c r="F313" s="51" t="s">
        <v>961</v>
      </c>
      <c r="G313" s="44" t="s">
        <v>1019</v>
      </c>
      <c r="H313" s="44" t="s">
        <v>966</v>
      </c>
      <c r="I313" s="44" t="s">
        <v>95</v>
      </c>
      <c r="J313" s="57">
        <v>45965</v>
      </c>
      <c r="K313" s="57">
        <v>45965</v>
      </c>
      <c r="L313" s="71" t="str">
        <f>IF(Tabla15[[#This Row],[Fecha de Finalización]]&gt;0,"Cerrada","En Proceso")</f>
        <v>Cerrada</v>
      </c>
      <c r="M313" s="52">
        <f t="shared" si="16"/>
        <v>0</v>
      </c>
      <c r="N313" s="44"/>
      <c r="O313" s="43">
        <f>VLOOKUP(Tabla15[[#This Row],[N° 
Evento]],'Eventos de riesgos'!B:C,2,0)</f>
        <v>2025</v>
      </c>
      <c r="P313" s="43" t="str">
        <f>VLOOKUP(Tabla15[[#This Row],[N° 
Evento]],'Eventos de riesgos'!B:D,3,0)</f>
        <v>Nov</v>
      </c>
      <c r="Q313" s="48">
        <f>VLOOKUP(Tabla15[[#This Row],[N° 
Evento]],'Eventos de riesgos'!B:E,4,0)</f>
        <v>46022.588194444441</v>
      </c>
      <c r="R313" s="48">
        <f>VLOOKUP(Tabla15[[#This Row],[N° 
Evento]],'Eventos de riesgos'!B:F,5,0)</f>
        <v>45965.588194444441</v>
      </c>
      <c r="S313" s="48">
        <f>VLOOKUP(Tabla15[[#This Row],[N° 
Evento]],'Eventos de riesgos'!B:G,6,0)</f>
        <v>45995.588888888888</v>
      </c>
      <c r="T313" s="62" t="str">
        <f>VLOOKUP(Tabla15[[#This Row],[N° 
Evento]],'Eventos de riesgos'!B:H,7,0)</f>
        <v>Caso
Contexto previo. Bre-B es el sistema de pagos inmediatos e interoperables promovido por el Banco de la República, que permite realizar transferencias entre entidades financieras de forma casi instantánea, utilizando “llaves” asociadas a cuentas o depósitos de los usuarios. Las entidades participantes liquidan estas operaciones a través de la Cuenta Única de Depósito (CUD) en el Banco de la República, por lo que deben garantizar, mediante procesos de retanqueo, la disponibilidad permanente de recursos suficientes en dicha cuenta para soportar los pagos inmediatos que se cursan por Bre-B.  Durante el fin de semana del 31 de octubre de 2025 se presentaron inconvenientes en el uso del servicio de pagos inmediatos Bre-B por parte de algunos asociados. En este periodo, varios intentos de transacciones de envío no pudieron completarse exitosamente, pese a que los asociados contaban con saldo disponible en sus productos de ahorro en Febor.La situación se originó por fallas en el proceso de retanqueo de la Cuenta Única de Depósito (CUD) del Banco de la República desde la corriente disponible en Coopcentral. Debido a estas fallas, el saldo disponible en la CUD no fue suficiente para respaldar la liquidación de ciertas operaciones Bre-B en tiempo real, generando rechazos y/o indisponibilidad para algunos asociados durante la ventana horaria afectada.
Causas
Procedimientos internos insuficientes para coordinar de manera efectiva el esquema de retanqueo, el seguimiento a la frecuencia para anticipar oportunamente la necesidad de aprovisionamiento.  Ausencia de alertas tempranas y monitoreo del saldo disponible en la CUD frente al volumen proyectado de transacciones Bre-B, especialmente en horarios extendidos y fines de semana.
Impacto
Impacto comercial y reputacional: La indisponibilidad del servicio puede generar en los asociados una percepción de baja confiabilidad en los canales transaccionales de Febor. Esto podría llevarlos a preferir realizar sus operaciones financieras a través de otras entidades, reduciendo el uso de los servicios de pagos inmediatos de la cooperativa y afectando su posicionamiento competitivo.</v>
      </c>
      <c r="U313" s="49">
        <f>VLOOKUP(Tabla15[[#This Row],[N° 
Evento]],'Eventos de riesgos'!B:I,8,0)</f>
        <v>0</v>
      </c>
      <c r="V313" s="49">
        <f>VLOOKUP(Tabla15[[#This Row],[N° 
Evento]],'Eventos de riesgos'!B:J,9,0)</f>
        <v>0</v>
      </c>
      <c r="W313" s="49">
        <f>VLOOKUP(Tabla15[[#This Row],[N° 
Evento]],'Eventos de riesgos'!B:K,10,0)</f>
        <v>0</v>
      </c>
      <c r="X313" s="44" t="str">
        <f>VLOOKUP(Tabla15[[#This Row],[N° 
Evento]],'Eventos de riesgos'!B:L,11,0)</f>
        <v>7 - Ejecución y Administración de Procesos</v>
      </c>
      <c r="Y313" s="44" t="str">
        <f>VLOOKUP(Tabla15[[#This Row],[N° 
Evento]],'Eventos de riesgos'!B:M,12,0)</f>
        <v>71 - Recepción, Ejecución y Mantenimiento de Operaciones</v>
      </c>
      <c r="Z313" s="44" t="str">
        <f>VLOOKUP(Tabla15[[#This Row],[N° 
Evento]],'Eventos de riesgos'!B:N,13,0)</f>
        <v>713 - Incumplimiento de Plazos o Responsabilidades</v>
      </c>
      <c r="AA313" s="44" t="str">
        <f>+VLOOKUP(Tabla15[[#This Row],[N° 
Evento]],'Eventos de riesgos'!B:AE,23,0)</f>
        <v>Operaciones BreB sin Recursos</v>
      </c>
      <c r="AB313" s="43" t="str">
        <f>VLOOKUP(Tabla15[[#This Row],[N° 
Evento]],'Eventos de riesgos'!B:O,14,0)</f>
        <v>Ninguna</v>
      </c>
      <c r="AC313" s="48">
        <f>VLOOKUP(Tabla15[[#This Row],[N° 
Evento]],'Eventos de riesgos'!B:P,15,0)</f>
        <v>45991.667361111111</v>
      </c>
      <c r="AD313" s="43" t="str">
        <f>VLOOKUP(Tabla15[[#This Row],[N° 
Evento]],'Eventos de riesgos'!B:Q,16,0)</f>
        <v>Ahorros voluntarios</v>
      </c>
      <c r="AE313" s="43" t="str">
        <f>VLOOKUP(Tabla15[[#This Row],[N° 
Evento]],'Eventos de riesgos'!B:R,17,0)</f>
        <v>Aplicación móvil (App Febor)</v>
      </c>
      <c r="AF313" s="45" t="str">
        <f>VLOOKUP(Tabla15[[#This Row],[N° 
Evento]],'Eventos de riesgos'!B:V,21,0)</f>
        <v>Aprobado</v>
      </c>
      <c r="AG313" s="44" t="str">
        <f>VLOOKUP(Tabla15[[#This Row],[N° 
Evento]],'Eventos de riesgos'!B:W,22,0)</f>
        <v>08/12/2025 16:02:23: Creado</v>
      </c>
    </row>
    <row r="314" spans="3:33" ht="54.5" customHeight="1" x14ac:dyDescent="0.55000000000000004">
      <c r="C314" s="43" t="str">
        <f>+Tabla15[[#This Row],[N° 
Evento]]&amp;"-"&amp;Tabla15[[#This Row],[N° Tarea]]</f>
        <v>85-3</v>
      </c>
      <c r="D314" s="54">
        <v>85</v>
      </c>
      <c r="E314" s="54">
        <v>3</v>
      </c>
      <c r="F314" s="51" t="s">
        <v>962</v>
      </c>
      <c r="G314" s="44" t="s">
        <v>1020</v>
      </c>
      <c r="H314" s="44" t="s">
        <v>967</v>
      </c>
      <c r="I314" s="44" t="s">
        <v>969</v>
      </c>
      <c r="J314" s="57">
        <v>45965</v>
      </c>
      <c r="K314" s="57">
        <v>45968</v>
      </c>
      <c r="L314" s="71" t="str">
        <f>IF(Tabla15[[#This Row],[Fecha de Finalización]]&gt;0,"Cerrada","En Proceso")</f>
        <v>Cerrada</v>
      </c>
      <c r="M314" s="52">
        <f t="shared" si="16"/>
        <v>3</v>
      </c>
      <c r="N314" s="44" t="s">
        <v>970</v>
      </c>
      <c r="O314" s="43">
        <f>VLOOKUP(Tabla15[[#This Row],[N° 
Evento]],'Eventos de riesgos'!B:C,2,0)</f>
        <v>2025</v>
      </c>
      <c r="P314" s="43" t="str">
        <f>VLOOKUP(Tabla15[[#This Row],[N° 
Evento]],'Eventos de riesgos'!B:D,3,0)</f>
        <v>Nov</v>
      </c>
      <c r="Q314" s="48">
        <f>VLOOKUP(Tabla15[[#This Row],[N° 
Evento]],'Eventos de riesgos'!B:E,4,0)</f>
        <v>46022.588194444441</v>
      </c>
      <c r="R314" s="48">
        <f>VLOOKUP(Tabla15[[#This Row],[N° 
Evento]],'Eventos de riesgos'!B:F,5,0)</f>
        <v>45965.588194444441</v>
      </c>
      <c r="S314" s="48">
        <f>VLOOKUP(Tabla15[[#This Row],[N° 
Evento]],'Eventos de riesgos'!B:G,6,0)</f>
        <v>45995.588888888888</v>
      </c>
      <c r="T314" s="62" t="str">
        <f>VLOOKUP(Tabla15[[#This Row],[N° 
Evento]],'Eventos de riesgos'!B:H,7,0)</f>
        <v>Caso
Contexto previo. Bre-B es el sistema de pagos inmediatos e interoperables promovido por el Banco de la República, que permite realizar transferencias entre entidades financieras de forma casi instantánea, utilizando “llaves” asociadas a cuentas o depósitos de los usuarios. Las entidades participantes liquidan estas operaciones a través de la Cuenta Única de Depósito (CUD) en el Banco de la República, por lo que deben garantizar, mediante procesos de retanqueo, la disponibilidad permanente de recursos suficientes en dicha cuenta para soportar los pagos inmediatos que se cursan por Bre-B.  Durante el fin de semana del 31 de octubre de 2025 se presentaron inconvenientes en el uso del servicio de pagos inmediatos Bre-B por parte de algunos asociados. En este periodo, varios intentos de transacciones de envío no pudieron completarse exitosamente, pese a que los asociados contaban con saldo disponible en sus productos de ahorro en Febor.La situación se originó por fallas en el proceso de retanqueo de la Cuenta Única de Depósito (CUD) del Banco de la República desde la corriente disponible en Coopcentral. Debido a estas fallas, el saldo disponible en la CUD no fue suficiente para respaldar la liquidación de ciertas operaciones Bre-B en tiempo real, generando rechazos y/o indisponibilidad para algunos asociados durante la ventana horaria afectada.
Causas
Procedimientos internos insuficientes para coordinar de manera efectiva el esquema de retanqueo, el seguimiento a la frecuencia para anticipar oportunamente la necesidad de aprovisionamiento.  Ausencia de alertas tempranas y monitoreo del saldo disponible en la CUD frente al volumen proyectado de transacciones Bre-B, especialmente en horarios extendidos y fines de semana.
Impacto
Impacto comercial y reputacional: La indisponibilidad del servicio puede generar en los asociados una percepción de baja confiabilidad en los canales transaccionales de Febor. Esto podría llevarlos a preferir realizar sus operaciones financieras a través de otras entidades, reduciendo el uso de los servicios de pagos inmediatos de la cooperativa y afectando su posicionamiento competitivo.</v>
      </c>
      <c r="U314" s="49">
        <f>VLOOKUP(Tabla15[[#This Row],[N° 
Evento]],'Eventos de riesgos'!B:I,8,0)</f>
        <v>0</v>
      </c>
      <c r="V314" s="49">
        <f>VLOOKUP(Tabla15[[#This Row],[N° 
Evento]],'Eventos de riesgos'!B:J,9,0)</f>
        <v>0</v>
      </c>
      <c r="W314" s="49">
        <f>VLOOKUP(Tabla15[[#This Row],[N° 
Evento]],'Eventos de riesgos'!B:K,10,0)</f>
        <v>0</v>
      </c>
      <c r="X314" s="44" t="str">
        <f>VLOOKUP(Tabla15[[#This Row],[N° 
Evento]],'Eventos de riesgos'!B:L,11,0)</f>
        <v>7 - Ejecución y Administración de Procesos</v>
      </c>
      <c r="Y314" s="44" t="str">
        <f>VLOOKUP(Tabla15[[#This Row],[N° 
Evento]],'Eventos de riesgos'!B:M,12,0)</f>
        <v>71 - Recepción, Ejecución y Mantenimiento de Operaciones</v>
      </c>
      <c r="Z314" s="44" t="str">
        <f>VLOOKUP(Tabla15[[#This Row],[N° 
Evento]],'Eventos de riesgos'!B:N,13,0)</f>
        <v>713 - Incumplimiento de Plazos o Responsabilidades</v>
      </c>
      <c r="AA314" s="44" t="str">
        <f>+VLOOKUP(Tabla15[[#This Row],[N° 
Evento]],'Eventos de riesgos'!B:AE,23,0)</f>
        <v>Operaciones BreB sin Recursos</v>
      </c>
      <c r="AB314" s="43" t="str">
        <f>VLOOKUP(Tabla15[[#This Row],[N° 
Evento]],'Eventos de riesgos'!B:O,14,0)</f>
        <v>Ninguna</v>
      </c>
      <c r="AC314" s="48">
        <f>VLOOKUP(Tabla15[[#This Row],[N° 
Evento]],'Eventos de riesgos'!B:P,15,0)</f>
        <v>45991.667361111111</v>
      </c>
      <c r="AD314" s="43" t="str">
        <f>VLOOKUP(Tabla15[[#This Row],[N° 
Evento]],'Eventos de riesgos'!B:Q,16,0)</f>
        <v>Ahorros voluntarios</v>
      </c>
      <c r="AE314" s="43" t="str">
        <f>VLOOKUP(Tabla15[[#This Row],[N° 
Evento]],'Eventos de riesgos'!B:R,17,0)</f>
        <v>Aplicación móvil (App Febor)</v>
      </c>
      <c r="AF314" s="45" t="str">
        <f>VLOOKUP(Tabla15[[#This Row],[N° 
Evento]],'Eventos de riesgos'!B:V,21,0)</f>
        <v>Aprobado</v>
      </c>
      <c r="AG314" s="44" t="str">
        <f>VLOOKUP(Tabla15[[#This Row],[N° 
Evento]],'Eventos de riesgos'!B:W,22,0)</f>
        <v>08/12/2025 16:02:23: Creado</v>
      </c>
    </row>
    <row r="315" spans="3:33" ht="54.5" customHeight="1" x14ac:dyDescent="0.55000000000000004">
      <c r="C315" s="43" t="str">
        <f>+Tabla15[[#This Row],[N° 
Evento]]&amp;"-"&amp;Tabla15[[#This Row],[N° Tarea]]</f>
        <v>85-4</v>
      </c>
      <c r="D315" s="54">
        <v>85</v>
      </c>
      <c r="E315" s="54">
        <v>4</v>
      </c>
      <c r="F315" s="51" t="s">
        <v>994</v>
      </c>
      <c r="G315" s="44" t="s">
        <v>1020</v>
      </c>
      <c r="H315" s="44" t="s">
        <v>261</v>
      </c>
      <c r="I315" s="44" t="s">
        <v>995</v>
      </c>
      <c r="J315" s="57">
        <v>45965</v>
      </c>
      <c r="K315" s="57">
        <v>46027</v>
      </c>
      <c r="L315" s="71" t="str">
        <f>IF(Tabla15[[#This Row],[Fecha de Finalización]]&gt;0,"Cerrada","En Proceso")</f>
        <v>Cerrada</v>
      </c>
      <c r="M315" s="52">
        <f t="shared" si="16"/>
        <v>62</v>
      </c>
      <c r="N315" s="44"/>
      <c r="O315" s="43">
        <f>VLOOKUP(Tabla15[[#This Row],[N° 
Evento]],'Eventos de riesgos'!B:C,2,0)</f>
        <v>2025</v>
      </c>
      <c r="P315" s="43" t="str">
        <f>VLOOKUP(Tabla15[[#This Row],[N° 
Evento]],'Eventos de riesgos'!B:D,3,0)</f>
        <v>Nov</v>
      </c>
      <c r="Q315" s="48">
        <f>VLOOKUP(Tabla15[[#This Row],[N° 
Evento]],'Eventos de riesgos'!B:E,4,0)</f>
        <v>46022.588194444441</v>
      </c>
      <c r="R315" s="48">
        <f>VLOOKUP(Tabla15[[#This Row],[N° 
Evento]],'Eventos de riesgos'!B:F,5,0)</f>
        <v>45965.588194444441</v>
      </c>
      <c r="S315" s="48">
        <f>VLOOKUP(Tabla15[[#This Row],[N° 
Evento]],'Eventos de riesgos'!B:G,6,0)</f>
        <v>45995.588888888888</v>
      </c>
      <c r="T315" s="62" t="str">
        <f>VLOOKUP(Tabla15[[#This Row],[N° 
Evento]],'Eventos de riesgos'!B:H,7,0)</f>
        <v>Caso
Contexto previo. Bre-B es el sistema de pagos inmediatos e interoperables promovido por el Banco de la República, que permite realizar transferencias entre entidades financieras de forma casi instantánea, utilizando “llaves” asociadas a cuentas o depósitos de los usuarios. Las entidades participantes liquidan estas operaciones a través de la Cuenta Única de Depósito (CUD) en el Banco de la República, por lo que deben garantizar, mediante procesos de retanqueo, la disponibilidad permanente de recursos suficientes en dicha cuenta para soportar los pagos inmediatos que se cursan por Bre-B.  Durante el fin de semana del 31 de octubre de 2025 se presentaron inconvenientes en el uso del servicio de pagos inmediatos Bre-B por parte de algunos asociados. En este periodo, varios intentos de transacciones de envío no pudieron completarse exitosamente, pese a que los asociados contaban con saldo disponible en sus productos de ahorro en Febor.La situación se originó por fallas en el proceso de retanqueo de la Cuenta Única de Depósito (CUD) del Banco de la República desde la corriente disponible en Coopcentral. Debido a estas fallas, el saldo disponible en la CUD no fue suficiente para respaldar la liquidación de ciertas operaciones Bre-B en tiempo real, generando rechazos y/o indisponibilidad para algunos asociados durante la ventana horaria afectada.
Causas
Procedimientos internos insuficientes para coordinar de manera efectiva el esquema de retanqueo, el seguimiento a la frecuencia para anticipar oportunamente la necesidad de aprovisionamiento.  Ausencia de alertas tempranas y monitoreo del saldo disponible en la CUD frente al volumen proyectado de transacciones Bre-B, especialmente en horarios extendidos y fines de semana.
Impacto
Impacto comercial y reputacional: La indisponibilidad del servicio puede generar en los asociados una percepción de baja confiabilidad en los canales transaccionales de Febor. Esto podría llevarlos a preferir realizar sus operaciones financieras a través de otras entidades, reduciendo el uso de los servicios de pagos inmediatos de la cooperativa y afectando su posicionamiento competitivo.</v>
      </c>
      <c r="U315" s="49">
        <f>VLOOKUP(Tabla15[[#This Row],[N° 
Evento]],'Eventos de riesgos'!B:I,8,0)</f>
        <v>0</v>
      </c>
      <c r="V315" s="49">
        <f>VLOOKUP(Tabla15[[#This Row],[N° 
Evento]],'Eventos de riesgos'!B:J,9,0)</f>
        <v>0</v>
      </c>
      <c r="W315" s="49">
        <f>VLOOKUP(Tabla15[[#This Row],[N° 
Evento]],'Eventos de riesgos'!B:K,10,0)</f>
        <v>0</v>
      </c>
      <c r="X315" s="44" t="str">
        <f>VLOOKUP(Tabla15[[#This Row],[N° 
Evento]],'Eventos de riesgos'!B:L,11,0)</f>
        <v>7 - Ejecución y Administración de Procesos</v>
      </c>
      <c r="Y315" s="44" t="str">
        <f>VLOOKUP(Tabla15[[#This Row],[N° 
Evento]],'Eventos de riesgos'!B:M,12,0)</f>
        <v>71 - Recepción, Ejecución y Mantenimiento de Operaciones</v>
      </c>
      <c r="Z315" s="44" t="str">
        <f>VLOOKUP(Tabla15[[#This Row],[N° 
Evento]],'Eventos de riesgos'!B:N,13,0)</f>
        <v>713 - Incumplimiento de Plazos o Responsabilidades</v>
      </c>
      <c r="AA315" s="44" t="str">
        <f>+VLOOKUP(Tabla15[[#This Row],[N° 
Evento]],'Eventos de riesgos'!B:AE,23,0)</f>
        <v>Operaciones BreB sin Recursos</v>
      </c>
      <c r="AB315" s="43" t="str">
        <f>VLOOKUP(Tabla15[[#This Row],[N° 
Evento]],'Eventos de riesgos'!B:O,14,0)</f>
        <v>Ninguna</v>
      </c>
      <c r="AC315" s="48">
        <f>VLOOKUP(Tabla15[[#This Row],[N° 
Evento]],'Eventos de riesgos'!B:P,15,0)</f>
        <v>45991.667361111111</v>
      </c>
      <c r="AD315" s="43" t="str">
        <f>VLOOKUP(Tabla15[[#This Row],[N° 
Evento]],'Eventos de riesgos'!B:Q,16,0)</f>
        <v>Ahorros voluntarios</v>
      </c>
      <c r="AE315" s="43" t="str">
        <f>VLOOKUP(Tabla15[[#This Row],[N° 
Evento]],'Eventos de riesgos'!B:R,17,0)</f>
        <v>Aplicación móvil (App Febor)</v>
      </c>
      <c r="AF315" s="45" t="str">
        <f>VLOOKUP(Tabla15[[#This Row],[N° 
Evento]],'Eventos de riesgos'!B:V,21,0)</f>
        <v>Aprobado</v>
      </c>
      <c r="AG315" s="44" t="str">
        <f>VLOOKUP(Tabla15[[#This Row],[N° 
Evento]],'Eventos de riesgos'!B:W,22,0)</f>
        <v>08/12/2025 16:02:23: Creado</v>
      </c>
    </row>
    <row r="316" spans="3:33" ht="62" customHeight="1" x14ac:dyDescent="0.55000000000000004">
      <c r="C316" s="43" t="str">
        <f>+Tabla15[[#This Row],[N° 
Evento]]&amp;"-"&amp;Tabla15[[#This Row],[N° Tarea]]</f>
        <v>85-5</v>
      </c>
      <c r="D316" s="54">
        <v>85</v>
      </c>
      <c r="E316" s="54">
        <v>5</v>
      </c>
      <c r="F316" s="51" t="s">
        <v>963</v>
      </c>
      <c r="G316" s="44" t="s">
        <v>1020</v>
      </c>
      <c r="H316" s="44" t="s">
        <v>964</v>
      </c>
      <c r="I316" s="44" t="s">
        <v>968</v>
      </c>
      <c r="J316" s="57">
        <v>45991</v>
      </c>
      <c r="K316" s="57">
        <v>45677</v>
      </c>
      <c r="L316" s="71" t="str">
        <f>IF(Tabla15[[#This Row],[Fecha de Finalización]]&gt;0,"Cerrada","En Proceso")</f>
        <v>Cerrada</v>
      </c>
      <c r="M316" s="52">
        <f t="shared" si="16"/>
        <v>-314</v>
      </c>
      <c r="N316" s="59" t="s">
        <v>1026</v>
      </c>
      <c r="O316" s="43">
        <f>VLOOKUP(Tabla15[[#This Row],[N° 
Evento]],'Eventos de riesgos'!B:C,2,0)</f>
        <v>2025</v>
      </c>
      <c r="P316" s="43" t="str">
        <f>VLOOKUP(Tabla15[[#This Row],[N° 
Evento]],'Eventos de riesgos'!B:D,3,0)</f>
        <v>Nov</v>
      </c>
      <c r="Q316" s="48">
        <f>VLOOKUP(Tabla15[[#This Row],[N° 
Evento]],'Eventos de riesgos'!B:E,4,0)</f>
        <v>46022.588194444441</v>
      </c>
      <c r="R316" s="48">
        <f>VLOOKUP(Tabla15[[#This Row],[N° 
Evento]],'Eventos de riesgos'!B:F,5,0)</f>
        <v>45965.588194444441</v>
      </c>
      <c r="S316" s="48">
        <f>VLOOKUP(Tabla15[[#This Row],[N° 
Evento]],'Eventos de riesgos'!B:G,6,0)</f>
        <v>45995.588888888888</v>
      </c>
      <c r="T316" s="62" t="str">
        <f>VLOOKUP(Tabla15[[#This Row],[N° 
Evento]],'Eventos de riesgos'!B:H,7,0)</f>
        <v>Caso
Contexto previo. Bre-B es el sistema de pagos inmediatos e interoperables promovido por el Banco de la República, que permite realizar transferencias entre entidades financieras de forma casi instantánea, utilizando “llaves” asociadas a cuentas o depósitos de los usuarios. Las entidades participantes liquidan estas operaciones a través de la Cuenta Única de Depósito (CUD) en el Banco de la República, por lo que deben garantizar, mediante procesos de retanqueo, la disponibilidad permanente de recursos suficientes en dicha cuenta para soportar los pagos inmediatos que se cursan por Bre-B.  Durante el fin de semana del 31 de octubre de 2025 se presentaron inconvenientes en el uso del servicio de pagos inmediatos Bre-B por parte de algunos asociados. En este periodo, varios intentos de transacciones de envío no pudieron completarse exitosamente, pese a que los asociados contaban con saldo disponible en sus productos de ahorro en Febor.La situación se originó por fallas en el proceso de retanqueo de la Cuenta Única de Depósito (CUD) del Banco de la República desde la corriente disponible en Coopcentral. Debido a estas fallas, el saldo disponible en la CUD no fue suficiente para respaldar la liquidación de ciertas operaciones Bre-B en tiempo real, generando rechazos y/o indisponibilidad para algunos asociados durante la ventana horaria afectada.
Causas
Procedimientos internos insuficientes para coordinar de manera efectiva el esquema de retanqueo, el seguimiento a la frecuencia para anticipar oportunamente la necesidad de aprovisionamiento.  Ausencia de alertas tempranas y monitoreo del saldo disponible en la CUD frente al volumen proyectado de transacciones Bre-B, especialmente en horarios extendidos y fines de semana.
Impacto
Impacto comercial y reputacional: La indisponibilidad del servicio puede generar en los asociados una percepción de baja confiabilidad en los canales transaccionales de Febor. Esto podría llevarlos a preferir realizar sus operaciones financieras a través de otras entidades, reduciendo el uso de los servicios de pagos inmediatos de la cooperativa y afectando su posicionamiento competitivo.</v>
      </c>
      <c r="U316" s="49">
        <f>VLOOKUP(Tabla15[[#This Row],[N° 
Evento]],'Eventos de riesgos'!B:I,8,0)</f>
        <v>0</v>
      </c>
      <c r="V316" s="49">
        <f>VLOOKUP(Tabla15[[#This Row],[N° 
Evento]],'Eventos de riesgos'!B:J,9,0)</f>
        <v>0</v>
      </c>
      <c r="W316" s="49">
        <f>VLOOKUP(Tabla15[[#This Row],[N° 
Evento]],'Eventos de riesgos'!B:K,10,0)</f>
        <v>0</v>
      </c>
      <c r="X316" s="44" t="str">
        <f>VLOOKUP(Tabla15[[#This Row],[N° 
Evento]],'Eventos de riesgos'!B:L,11,0)</f>
        <v>7 - Ejecución y Administración de Procesos</v>
      </c>
      <c r="Y316" s="44" t="str">
        <f>VLOOKUP(Tabla15[[#This Row],[N° 
Evento]],'Eventos de riesgos'!B:M,12,0)</f>
        <v>71 - Recepción, Ejecución y Mantenimiento de Operaciones</v>
      </c>
      <c r="Z316" s="44" t="str">
        <f>VLOOKUP(Tabla15[[#This Row],[N° 
Evento]],'Eventos de riesgos'!B:N,13,0)</f>
        <v>713 - Incumplimiento de Plazos o Responsabilidades</v>
      </c>
      <c r="AA316" s="44" t="str">
        <f>+VLOOKUP(Tabla15[[#This Row],[N° 
Evento]],'Eventos de riesgos'!B:AE,23,0)</f>
        <v>Operaciones BreB sin Recursos</v>
      </c>
      <c r="AB316" s="43" t="str">
        <f>VLOOKUP(Tabla15[[#This Row],[N° 
Evento]],'Eventos de riesgos'!B:O,14,0)</f>
        <v>Ninguna</v>
      </c>
      <c r="AC316" s="48">
        <f>VLOOKUP(Tabla15[[#This Row],[N° 
Evento]],'Eventos de riesgos'!B:P,15,0)</f>
        <v>45991.667361111111</v>
      </c>
      <c r="AD316" s="43" t="str">
        <f>VLOOKUP(Tabla15[[#This Row],[N° 
Evento]],'Eventos de riesgos'!B:Q,16,0)</f>
        <v>Ahorros voluntarios</v>
      </c>
      <c r="AE316" s="43" t="str">
        <f>VLOOKUP(Tabla15[[#This Row],[N° 
Evento]],'Eventos de riesgos'!B:R,17,0)</f>
        <v>Aplicación móvil (App Febor)</v>
      </c>
      <c r="AF316" s="45" t="str">
        <f>VLOOKUP(Tabla15[[#This Row],[N° 
Evento]],'Eventos de riesgos'!B:V,21,0)</f>
        <v>Aprobado</v>
      </c>
      <c r="AG316" s="44" t="str">
        <f>VLOOKUP(Tabla15[[#This Row],[N° 
Evento]],'Eventos de riesgos'!B:W,22,0)</f>
        <v>08/12/2025 16:02:23: Creado</v>
      </c>
    </row>
    <row r="317" spans="3:33" ht="46.5" customHeight="1" x14ac:dyDescent="0.55000000000000004">
      <c r="C317" s="54" t="str">
        <f>+Tabla15[[#This Row],[N° 
Evento]]&amp;"-"&amp;Tabla15[[#This Row],[N° Tarea]]</f>
        <v>86-1</v>
      </c>
      <c r="D317" s="54">
        <v>86</v>
      </c>
      <c r="E317" s="54">
        <v>1</v>
      </c>
      <c r="F317" s="55" t="s">
        <v>996</v>
      </c>
      <c r="G317" s="44" t="s">
        <v>1019</v>
      </c>
      <c r="H317" s="59" t="s">
        <v>471</v>
      </c>
      <c r="I317" s="56" t="s">
        <v>425</v>
      </c>
      <c r="J317" s="57">
        <v>45992</v>
      </c>
      <c r="K317" s="57">
        <v>45994</v>
      </c>
      <c r="L317" s="72" t="str">
        <f>IF(Tabla15[[#This Row],[Fecha de Finalización]]&gt;0,"Cerrada","En Proceso")</f>
        <v>Cerrada</v>
      </c>
      <c r="M317" s="58">
        <f t="shared" si="16"/>
        <v>2</v>
      </c>
      <c r="N317" s="59"/>
      <c r="O317" s="54">
        <f>VLOOKUP(Tabla15[[#This Row],[N° 
Evento]],'Eventos de riesgos'!B:C,2,0)</f>
        <v>2025</v>
      </c>
      <c r="P317" s="54" t="str">
        <f>VLOOKUP(Tabla15[[#This Row],[N° 
Evento]],'Eventos de riesgos'!B:D,3,0)</f>
        <v xml:space="preserve">Dic  </v>
      </c>
      <c r="Q317" s="60">
        <f>VLOOKUP(Tabla15[[#This Row],[N° 
Evento]],'Eventos de riesgos'!B:E,4,0)</f>
        <v>45992.386805555558</v>
      </c>
      <c r="R317" s="60">
        <f>VLOOKUP(Tabla15[[#This Row],[N° 
Evento]],'Eventos de riesgos'!B:F,5,0)</f>
        <v>45992.386805555558</v>
      </c>
      <c r="S317" s="60">
        <f>VLOOKUP(Tabla15[[#This Row],[N° 
Evento]],'Eventos de riesgos'!B:G,6,0)</f>
        <v>45992.386805555558</v>
      </c>
      <c r="T317" s="63" t="str">
        <f>VLOOKUP(Tabla15[[#This Row],[N° 
Evento]],'Eventos de riesgos'!B:H,7,0)</f>
        <v>Caso
El 1 de diciembre de 2025 se identificó un faltante de efectivo en la extensión de caja Mazurén. Durante la jornada se presentaron diversas situaciones relacionadas con el manejo del dinero, tales como el inicio de operaciones sin haber finalizado el conteo inicial, la atención a asociados mientras el efectivo aún se encontraba en verificación, el acceso de un contratista a áreas cercanas a la caja fuerte sin acompañamiento permanente y la manipulación de la bolsa de seguridad en espacios sin cobertura de cámaras.En horas de la tarde, al reorganizar los fajos de billetes, se detectó que uno de ellos no se encontraba completo, lo que llevó a realizar un nuevo conteo general y a confirmar la existencia del faltante.    Como resultado de la investigación interna realizada, que incluyó la revisión de las grabaciones de las cámaras de seguridad y el análisis de los hechos ocurridos durante la jornada, no fue posible identificar a la persona que sustrajo el dinero, debido a las limitaciones de control y visibilidad evidenciadas durante el desarrollo de la operación.
Causas 
Incumplimiento de los procedimientos operativos de caja  Se evidenció la atención a asociados sin haber finalizado el conteo inicial del efectivo, así como la manipulación del dinero sin controles adecuados, incluida la apertura de la bolsa de seguridad en áreas sin cobertura de cámaras y la permanencia de un contratista en la zona de la caja fuerte sin medidas previas de protección del efectivo.
Impacto
Impacto económico. Se materializó un hurto de $4.301.000, generando una pérdida directa para la Cooperativa.Impacto operativo y administrativo  Se requirió destinar tiempo y recursos adicionales para la investigación del caso, revisión de registros, análisis de operaciones y gestión disciplinaria.</v>
      </c>
      <c r="U317" s="61">
        <f>VLOOKUP(Tabla15[[#This Row],[N° 
Evento]],'Eventos de riesgos'!B:I,8,0)</f>
        <v>4301000</v>
      </c>
      <c r="V317" s="61">
        <f>VLOOKUP(Tabla15[[#This Row],[N° 
Evento]],'Eventos de riesgos'!B:J,9,0)</f>
        <v>4301000</v>
      </c>
      <c r="W317" s="61">
        <f>VLOOKUP(Tabla15[[#This Row],[N° 
Evento]],'Eventos de riesgos'!B:K,10,0)</f>
        <v>0</v>
      </c>
      <c r="X317" s="59" t="str">
        <f>VLOOKUP(Tabla15[[#This Row],[N° 
Evento]],'Eventos de riesgos'!B:L,11,0)</f>
        <v>3 - Relaciones laborales</v>
      </c>
      <c r="Y317" s="59" t="str">
        <f>VLOOKUP(Tabla15[[#This Row],[N° 
Evento]],'Eventos de riesgos'!B:M,12,0)</f>
        <v>31 - Relaciones laborales</v>
      </c>
      <c r="Z317" s="59" t="str">
        <f>VLOOKUP(Tabla15[[#This Row],[N° 
Evento]],'Eventos de riesgos'!B:N,13,0)</f>
        <v>314 - Organización laboral</v>
      </c>
      <c r="AA317" s="44" t="str">
        <f>+VLOOKUP(Tabla15[[#This Row],[N° 
Evento]],'Eventos de riesgos'!B:AE,23,0)</f>
        <v>Faltante caja Mazuren</v>
      </c>
      <c r="AB317" s="54" t="str">
        <f>VLOOKUP(Tabla15[[#This Row],[N° 
Evento]],'Eventos de riesgos'!B:O,14,0)</f>
        <v>Ninguna</v>
      </c>
      <c r="AC317" s="60">
        <f>VLOOKUP(Tabla15[[#This Row],[N° 
Evento]],'Eventos de riesgos'!B:P,15,0)</f>
        <v>46022.061805555553</v>
      </c>
      <c r="AD317" s="54" t="str">
        <f>VLOOKUP(Tabla15[[#This Row],[N° 
Evento]],'Eventos de riesgos'!B:Q,16,0)</f>
        <v>Ninguno</v>
      </c>
      <c r="AE317" s="54" t="str">
        <f>VLOOKUP(Tabla15[[#This Row],[N° 
Evento]],'Eventos de riesgos'!B:R,17,0)</f>
        <v>Atención en oficina (caja)</v>
      </c>
      <c r="AF317" s="56" t="str">
        <f>VLOOKUP(Tabla15[[#This Row],[N° 
Evento]],'Eventos de riesgos'!B:V,21,0)</f>
        <v>Aprobado</v>
      </c>
      <c r="AG317" s="59" t="str">
        <f>VLOOKUP(Tabla15[[#This Row],[N° 
Evento]],'Eventos de riesgos'!B:W,22,0)</f>
        <v>null
11/12/2025 00:51:10: TALLER 2025
11/01/2026 23:59:34: Revisado
12/01/2026 01:29:44: Aprobado</v>
      </c>
    </row>
    <row r="318" spans="3:33" ht="46.5" customHeight="1" x14ac:dyDescent="0.55000000000000004">
      <c r="C318" s="54" t="str">
        <f>+Tabla15[[#This Row],[N° 
Evento]]&amp;"-"&amp;Tabla15[[#This Row],[N° Tarea]]</f>
        <v>86-2</v>
      </c>
      <c r="D318" s="54">
        <v>86</v>
      </c>
      <c r="E318" s="54">
        <v>2</v>
      </c>
      <c r="F318" s="55" t="s">
        <v>997</v>
      </c>
      <c r="G318" s="44" t="s">
        <v>1019</v>
      </c>
      <c r="H318" s="44" t="s">
        <v>748</v>
      </c>
      <c r="I318" s="44" t="s">
        <v>273</v>
      </c>
      <c r="J318" s="57">
        <v>45992</v>
      </c>
      <c r="K318" s="57">
        <v>46006</v>
      </c>
      <c r="L318" s="72" t="str">
        <f>IF(Tabla15[[#This Row],[Fecha de Finalización]]&gt;0,"Cerrada","En Proceso")</f>
        <v>Cerrada</v>
      </c>
      <c r="M318" s="58">
        <f t="shared" si="16"/>
        <v>14</v>
      </c>
      <c r="N318" s="59"/>
      <c r="O318" s="54">
        <f>VLOOKUP(Tabla15[[#This Row],[N° 
Evento]],'Eventos de riesgos'!B:C,2,0)</f>
        <v>2025</v>
      </c>
      <c r="P318" s="54" t="str">
        <f>VLOOKUP(Tabla15[[#This Row],[N° 
Evento]],'Eventos de riesgos'!B:D,3,0)</f>
        <v xml:space="preserve">Dic  </v>
      </c>
      <c r="Q318" s="60">
        <f>VLOOKUP(Tabla15[[#This Row],[N° 
Evento]],'Eventos de riesgos'!B:E,4,0)</f>
        <v>45992.386805555558</v>
      </c>
      <c r="R318" s="60">
        <f>VLOOKUP(Tabla15[[#This Row],[N° 
Evento]],'Eventos de riesgos'!B:F,5,0)</f>
        <v>45992.386805555558</v>
      </c>
      <c r="S318" s="60">
        <f>VLOOKUP(Tabla15[[#This Row],[N° 
Evento]],'Eventos de riesgos'!B:G,6,0)</f>
        <v>45992.386805555558</v>
      </c>
      <c r="T318" s="63" t="str">
        <f>VLOOKUP(Tabla15[[#This Row],[N° 
Evento]],'Eventos de riesgos'!B:H,7,0)</f>
        <v>Caso
El 1 de diciembre de 2025 se identificó un faltante de efectivo en la extensión de caja Mazurén. Durante la jornada se presentaron diversas situaciones relacionadas con el manejo del dinero, tales como el inicio de operaciones sin haber finalizado el conteo inicial, la atención a asociados mientras el efectivo aún se encontraba en verificación, el acceso de un contratista a áreas cercanas a la caja fuerte sin acompañamiento permanente y la manipulación de la bolsa de seguridad en espacios sin cobertura de cámaras.En horas de la tarde, al reorganizar los fajos de billetes, se detectó que uno de ellos no se encontraba completo, lo que llevó a realizar un nuevo conteo general y a confirmar la existencia del faltante.    Como resultado de la investigación interna realizada, que incluyó la revisión de las grabaciones de las cámaras de seguridad y el análisis de los hechos ocurridos durante la jornada, no fue posible identificar a la persona que sustrajo el dinero, debido a las limitaciones de control y visibilidad evidenciadas durante el desarrollo de la operación.
Causas 
Incumplimiento de los procedimientos operativos de caja  Se evidenció la atención a asociados sin haber finalizado el conteo inicial del efectivo, así como la manipulación del dinero sin controles adecuados, incluida la apertura de la bolsa de seguridad en áreas sin cobertura de cámaras y la permanencia de un contratista en la zona de la caja fuerte sin medidas previas de protección del efectivo.
Impacto
Impacto económico. Se materializó un hurto de $4.301.000, generando una pérdida directa para la Cooperativa.Impacto operativo y administrativo  Se requirió destinar tiempo y recursos adicionales para la investigación del caso, revisión de registros, análisis de operaciones y gestión disciplinaria.</v>
      </c>
      <c r="U318" s="61">
        <f>VLOOKUP(Tabla15[[#This Row],[N° 
Evento]],'Eventos de riesgos'!B:I,8,0)</f>
        <v>4301000</v>
      </c>
      <c r="V318" s="61">
        <f>VLOOKUP(Tabla15[[#This Row],[N° 
Evento]],'Eventos de riesgos'!B:J,9,0)</f>
        <v>4301000</v>
      </c>
      <c r="W318" s="61">
        <f>VLOOKUP(Tabla15[[#This Row],[N° 
Evento]],'Eventos de riesgos'!B:K,10,0)</f>
        <v>0</v>
      </c>
      <c r="X318" s="59" t="str">
        <f>VLOOKUP(Tabla15[[#This Row],[N° 
Evento]],'Eventos de riesgos'!B:L,11,0)</f>
        <v>3 - Relaciones laborales</v>
      </c>
      <c r="Y318" s="59" t="str">
        <f>VLOOKUP(Tabla15[[#This Row],[N° 
Evento]],'Eventos de riesgos'!B:M,12,0)</f>
        <v>31 - Relaciones laborales</v>
      </c>
      <c r="Z318" s="59" t="str">
        <f>VLOOKUP(Tabla15[[#This Row],[N° 
Evento]],'Eventos de riesgos'!B:N,13,0)</f>
        <v>314 - Organización laboral</v>
      </c>
      <c r="AA318" s="44" t="str">
        <f>+VLOOKUP(Tabla15[[#This Row],[N° 
Evento]],'Eventos de riesgos'!B:AE,23,0)</f>
        <v>Faltante caja Mazuren</v>
      </c>
      <c r="AB318" s="54" t="str">
        <f>VLOOKUP(Tabla15[[#This Row],[N° 
Evento]],'Eventos de riesgos'!B:O,14,0)</f>
        <v>Ninguna</v>
      </c>
      <c r="AC318" s="60">
        <f>VLOOKUP(Tabla15[[#This Row],[N° 
Evento]],'Eventos de riesgos'!B:P,15,0)</f>
        <v>46022.061805555553</v>
      </c>
      <c r="AD318" s="54" t="str">
        <f>VLOOKUP(Tabla15[[#This Row],[N° 
Evento]],'Eventos de riesgos'!B:Q,16,0)</f>
        <v>Ninguno</v>
      </c>
      <c r="AE318" s="54" t="str">
        <f>VLOOKUP(Tabla15[[#This Row],[N° 
Evento]],'Eventos de riesgos'!B:R,17,0)</f>
        <v>Atención en oficina (caja)</v>
      </c>
      <c r="AF318" s="56" t="str">
        <f>VLOOKUP(Tabla15[[#This Row],[N° 
Evento]],'Eventos de riesgos'!B:V,21,0)</f>
        <v>Aprobado</v>
      </c>
      <c r="AG318" s="59" t="str">
        <f>VLOOKUP(Tabla15[[#This Row],[N° 
Evento]],'Eventos de riesgos'!B:W,22,0)</f>
        <v>null
11/12/2025 00:51:10: TALLER 2025
11/01/2026 23:59:34: Revisado
12/01/2026 01:29:44: Aprobado</v>
      </c>
    </row>
    <row r="319" spans="3:33" ht="64" customHeight="1" x14ac:dyDescent="0.55000000000000004">
      <c r="C319" s="54" t="str">
        <f>+Tabla15[[#This Row],[N° 
Evento]]&amp;"-"&amp;Tabla15[[#This Row],[N° Tarea]]</f>
        <v>86-3</v>
      </c>
      <c r="D319" s="54">
        <v>86</v>
      </c>
      <c r="E319" s="54">
        <v>3</v>
      </c>
      <c r="F319" s="55" t="s">
        <v>998</v>
      </c>
      <c r="G319" s="44" t="s">
        <v>1019</v>
      </c>
      <c r="H319" s="59" t="s">
        <v>441</v>
      </c>
      <c r="I319" s="59" t="s">
        <v>240</v>
      </c>
      <c r="J319" s="57">
        <v>45992</v>
      </c>
      <c r="K319" s="57">
        <v>45673</v>
      </c>
      <c r="L319" s="72" t="str">
        <f>IF(Tabla15[[#This Row],[Fecha de Finalización]]&gt;0,"Cerrada","En Proceso")</f>
        <v>Cerrada</v>
      </c>
      <c r="M319" s="58">
        <f t="shared" si="16"/>
        <v>-319</v>
      </c>
      <c r="N319" s="59"/>
      <c r="O319" s="54">
        <f>VLOOKUP(Tabla15[[#This Row],[N° 
Evento]],'Eventos de riesgos'!B:C,2,0)</f>
        <v>2025</v>
      </c>
      <c r="P319" s="54" t="str">
        <f>VLOOKUP(Tabla15[[#This Row],[N° 
Evento]],'Eventos de riesgos'!B:D,3,0)</f>
        <v xml:space="preserve">Dic  </v>
      </c>
      <c r="Q319" s="60">
        <f>VLOOKUP(Tabla15[[#This Row],[N° 
Evento]],'Eventos de riesgos'!B:E,4,0)</f>
        <v>45992.386805555558</v>
      </c>
      <c r="R319" s="60">
        <f>VLOOKUP(Tabla15[[#This Row],[N° 
Evento]],'Eventos de riesgos'!B:F,5,0)</f>
        <v>45992.386805555558</v>
      </c>
      <c r="S319" s="60">
        <f>VLOOKUP(Tabla15[[#This Row],[N° 
Evento]],'Eventos de riesgos'!B:G,6,0)</f>
        <v>45992.386805555558</v>
      </c>
      <c r="T319" s="63" t="str">
        <f>VLOOKUP(Tabla15[[#This Row],[N° 
Evento]],'Eventos de riesgos'!B:H,7,0)</f>
        <v>Caso
El 1 de diciembre de 2025 se identificó un faltante de efectivo en la extensión de caja Mazurén. Durante la jornada se presentaron diversas situaciones relacionadas con el manejo del dinero, tales como el inicio de operaciones sin haber finalizado el conteo inicial, la atención a asociados mientras el efectivo aún se encontraba en verificación, el acceso de un contratista a áreas cercanas a la caja fuerte sin acompañamiento permanente y la manipulación de la bolsa de seguridad en espacios sin cobertura de cámaras.En horas de la tarde, al reorganizar los fajos de billetes, se detectó que uno de ellos no se encontraba completo, lo que llevó a realizar un nuevo conteo general y a confirmar la existencia del faltante.    Como resultado de la investigación interna realizada, que incluyó la revisión de las grabaciones de las cámaras de seguridad y el análisis de los hechos ocurridos durante la jornada, no fue posible identificar a la persona que sustrajo el dinero, debido a las limitaciones de control y visibilidad evidenciadas durante el desarrollo de la operación.
Causas 
Incumplimiento de los procedimientos operativos de caja  Se evidenció la atención a asociados sin haber finalizado el conteo inicial del efectivo, así como la manipulación del dinero sin controles adecuados, incluida la apertura de la bolsa de seguridad en áreas sin cobertura de cámaras y la permanencia de un contratista en la zona de la caja fuerte sin medidas previas de protección del efectivo.
Impacto
Impacto económico. Se materializó un hurto de $4.301.000, generando una pérdida directa para la Cooperativa.Impacto operativo y administrativo  Se requirió destinar tiempo y recursos adicionales para la investigación del caso, revisión de registros, análisis de operaciones y gestión disciplinaria.</v>
      </c>
      <c r="U319" s="61">
        <f>VLOOKUP(Tabla15[[#This Row],[N° 
Evento]],'Eventos de riesgos'!B:I,8,0)</f>
        <v>4301000</v>
      </c>
      <c r="V319" s="61">
        <f>VLOOKUP(Tabla15[[#This Row],[N° 
Evento]],'Eventos de riesgos'!B:J,9,0)</f>
        <v>4301000</v>
      </c>
      <c r="W319" s="61">
        <f>VLOOKUP(Tabla15[[#This Row],[N° 
Evento]],'Eventos de riesgos'!B:K,10,0)</f>
        <v>0</v>
      </c>
      <c r="X319" s="59" t="str">
        <f>VLOOKUP(Tabla15[[#This Row],[N° 
Evento]],'Eventos de riesgos'!B:L,11,0)</f>
        <v>3 - Relaciones laborales</v>
      </c>
      <c r="Y319" s="59" t="str">
        <f>VLOOKUP(Tabla15[[#This Row],[N° 
Evento]],'Eventos de riesgos'!B:M,12,0)</f>
        <v>31 - Relaciones laborales</v>
      </c>
      <c r="Z319" s="59" t="str">
        <f>VLOOKUP(Tabla15[[#This Row],[N° 
Evento]],'Eventos de riesgos'!B:N,13,0)</f>
        <v>314 - Organización laboral</v>
      </c>
      <c r="AA319" s="44" t="str">
        <f>+VLOOKUP(Tabla15[[#This Row],[N° 
Evento]],'Eventos de riesgos'!B:AE,23,0)</f>
        <v>Faltante caja Mazuren</v>
      </c>
      <c r="AB319" s="54" t="str">
        <f>VLOOKUP(Tabla15[[#This Row],[N° 
Evento]],'Eventos de riesgos'!B:O,14,0)</f>
        <v>Ninguna</v>
      </c>
      <c r="AC319" s="60">
        <f>VLOOKUP(Tabla15[[#This Row],[N° 
Evento]],'Eventos de riesgos'!B:P,15,0)</f>
        <v>46022.061805555553</v>
      </c>
      <c r="AD319" s="54" t="str">
        <f>VLOOKUP(Tabla15[[#This Row],[N° 
Evento]],'Eventos de riesgos'!B:Q,16,0)</f>
        <v>Ninguno</v>
      </c>
      <c r="AE319" s="54" t="str">
        <f>VLOOKUP(Tabla15[[#This Row],[N° 
Evento]],'Eventos de riesgos'!B:R,17,0)</f>
        <v>Atención en oficina (caja)</v>
      </c>
      <c r="AF319" s="56" t="str">
        <f>VLOOKUP(Tabla15[[#This Row],[N° 
Evento]],'Eventos de riesgos'!B:V,21,0)</f>
        <v>Aprobado</v>
      </c>
      <c r="AG319" s="59" t="str">
        <f>VLOOKUP(Tabla15[[#This Row],[N° 
Evento]],'Eventos de riesgos'!B:W,22,0)</f>
        <v>null
11/12/2025 00:51:10: TALLER 2025
11/01/2026 23:59:34: Revisado
12/01/2026 01:29:44: Aprobado</v>
      </c>
    </row>
    <row r="320" spans="3:33" ht="125.5" customHeight="1" x14ac:dyDescent="0.55000000000000004">
      <c r="C320" s="54" t="str">
        <f>+Tabla15[[#This Row],[N° 
Evento]]&amp;"-"&amp;Tabla15[[#This Row],[N° Tarea]]</f>
        <v>86-4</v>
      </c>
      <c r="D320" s="54">
        <v>86</v>
      </c>
      <c r="E320" s="54">
        <v>4</v>
      </c>
      <c r="F320" s="55" t="s">
        <v>999</v>
      </c>
      <c r="G320" s="44" t="s">
        <v>1019</v>
      </c>
      <c r="H320" s="59" t="s">
        <v>1001</v>
      </c>
      <c r="I320" s="59" t="s">
        <v>1002</v>
      </c>
      <c r="J320" s="57">
        <v>45992</v>
      </c>
      <c r="K320" s="57">
        <v>45677</v>
      </c>
      <c r="L320" s="72" t="str">
        <f>IF(Tabla15[[#This Row],[Fecha de Finalización]]&gt;0,"Cerrada","En Proceso")</f>
        <v>Cerrada</v>
      </c>
      <c r="M320" s="58">
        <f t="shared" si="16"/>
        <v>-315</v>
      </c>
      <c r="N320" s="59" t="s">
        <v>1012</v>
      </c>
      <c r="O320" s="54">
        <f>VLOOKUP(Tabla15[[#This Row],[N° 
Evento]],'Eventos de riesgos'!B:C,2,0)</f>
        <v>2025</v>
      </c>
      <c r="P320" s="54" t="str">
        <f>VLOOKUP(Tabla15[[#This Row],[N° 
Evento]],'Eventos de riesgos'!B:D,3,0)</f>
        <v xml:space="preserve">Dic  </v>
      </c>
      <c r="Q320" s="60">
        <f>VLOOKUP(Tabla15[[#This Row],[N° 
Evento]],'Eventos de riesgos'!B:E,4,0)</f>
        <v>45992.386805555558</v>
      </c>
      <c r="R320" s="60">
        <f>VLOOKUP(Tabla15[[#This Row],[N° 
Evento]],'Eventos de riesgos'!B:F,5,0)</f>
        <v>45992.386805555558</v>
      </c>
      <c r="S320" s="60">
        <f>VLOOKUP(Tabla15[[#This Row],[N° 
Evento]],'Eventos de riesgos'!B:G,6,0)</f>
        <v>45992.386805555558</v>
      </c>
      <c r="T320" s="63" t="str">
        <f>VLOOKUP(Tabla15[[#This Row],[N° 
Evento]],'Eventos de riesgos'!B:H,7,0)</f>
        <v>Caso
El 1 de diciembre de 2025 se identificó un faltante de efectivo en la extensión de caja Mazurén. Durante la jornada se presentaron diversas situaciones relacionadas con el manejo del dinero, tales como el inicio de operaciones sin haber finalizado el conteo inicial, la atención a asociados mientras el efectivo aún se encontraba en verificación, el acceso de un contratista a áreas cercanas a la caja fuerte sin acompañamiento permanente y la manipulación de la bolsa de seguridad en espacios sin cobertura de cámaras.En horas de la tarde, al reorganizar los fajos de billetes, se detectó que uno de ellos no se encontraba completo, lo que llevó a realizar un nuevo conteo general y a confirmar la existencia del faltante.    Como resultado de la investigación interna realizada, que incluyó la revisión de las grabaciones de las cámaras de seguridad y el análisis de los hechos ocurridos durante la jornada, no fue posible identificar a la persona que sustrajo el dinero, debido a las limitaciones de control y visibilidad evidenciadas durante el desarrollo de la operación.
Causas 
Incumplimiento de los procedimientos operativos de caja  Se evidenció la atención a asociados sin haber finalizado el conteo inicial del efectivo, así como la manipulación del dinero sin controles adecuados, incluida la apertura de la bolsa de seguridad en áreas sin cobertura de cámaras y la permanencia de un contratista en la zona de la caja fuerte sin medidas previas de protección del efectivo.
Impacto
Impacto económico. Se materializó un hurto de $4.301.000, generando una pérdida directa para la Cooperativa.Impacto operativo y administrativo  Se requirió destinar tiempo y recursos adicionales para la investigación del caso, revisión de registros, análisis de operaciones y gestión disciplinaria.</v>
      </c>
      <c r="U320" s="61">
        <f>VLOOKUP(Tabla15[[#This Row],[N° 
Evento]],'Eventos de riesgos'!B:I,8,0)</f>
        <v>4301000</v>
      </c>
      <c r="V320" s="61">
        <f>VLOOKUP(Tabla15[[#This Row],[N° 
Evento]],'Eventos de riesgos'!B:J,9,0)</f>
        <v>4301000</v>
      </c>
      <c r="W320" s="61">
        <f>VLOOKUP(Tabla15[[#This Row],[N° 
Evento]],'Eventos de riesgos'!B:K,10,0)</f>
        <v>0</v>
      </c>
      <c r="X320" s="59" t="str">
        <f>VLOOKUP(Tabla15[[#This Row],[N° 
Evento]],'Eventos de riesgos'!B:L,11,0)</f>
        <v>3 - Relaciones laborales</v>
      </c>
      <c r="Y320" s="59" t="str">
        <f>VLOOKUP(Tabla15[[#This Row],[N° 
Evento]],'Eventos de riesgos'!B:M,12,0)</f>
        <v>31 - Relaciones laborales</v>
      </c>
      <c r="Z320" s="59" t="str">
        <f>VLOOKUP(Tabla15[[#This Row],[N° 
Evento]],'Eventos de riesgos'!B:N,13,0)</f>
        <v>314 - Organización laboral</v>
      </c>
      <c r="AA320" s="44" t="str">
        <f>+VLOOKUP(Tabla15[[#This Row],[N° 
Evento]],'Eventos de riesgos'!B:AE,23,0)</f>
        <v>Faltante caja Mazuren</v>
      </c>
      <c r="AB320" s="54" t="str">
        <f>VLOOKUP(Tabla15[[#This Row],[N° 
Evento]],'Eventos de riesgos'!B:O,14,0)</f>
        <v>Ninguna</v>
      </c>
      <c r="AC320" s="60">
        <f>VLOOKUP(Tabla15[[#This Row],[N° 
Evento]],'Eventos de riesgos'!B:P,15,0)</f>
        <v>46022.061805555553</v>
      </c>
      <c r="AD320" s="54" t="str">
        <f>VLOOKUP(Tabla15[[#This Row],[N° 
Evento]],'Eventos de riesgos'!B:Q,16,0)</f>
        <v>Ninguno</v>
      </c>
      <c r="AE320" s="54" t="str">
        <f>VLOOKUP(Tabla15[[#This Row],[N° 
Evento]],'Eventos de riesgos'!B:R,17,0)</f>
        <v>Atención en oficina (caja)</v>
      </c>
      <c r="AF320" s="56" t="str">
        <f>VLOOKUP(Tabla15[[#This Row],[N° 
Evento]],'Eventos de riesgos'!B:V,21,0)</f>
        <v>Aprobado</v>
      </c>
      <c r="AG320" s="59" t="str">
        <f>VLOOKUP(Tabla15[[#This Row],[N° 
Evento]],'Eventos de riesgos'!B:W,22,0)</f>
        <v>null
11/12/2025 00:51:10: TALLER 2025
11/01/2026 23:59:34: Revisado
12/01/2026 01:29:44: Aprobado</v>
      </c>
    </row>
    <row r="321" spans="3:33" ht="94" customHeight="1" thickBot="1" x14ac:dyDescent="0.6">
      <c r="C321" s="54" t="str">
        <f>+Tabla15[[#This Row],[N° 
Evento]]&amp;"-"&amp;Tabla15[[#This Row],[N° Tarea]]</f>
        <v>86-5</v>
      </c>
      <c r="D321" s="54">
        <v>86</v>
      </c>
      <c r="E321" s="54">
        <v>5</v>
      </c>
      <c r="F321" s="55" t="s">
        <v>1000</v>
      </c>
      <c r="G321" s="44" t="s">
        <v>1020</v>
      </c>
      <c r="H321" s="44" t="s">
        <v>964</v>
      </c>
      <c r="I321" s="44" t="s">
        <v>968</v>
      </c>
      <c r="J321" s="57">
        <v>45992</v>
      </c>
      <c r="K321" s="57">
        <v>46053</v>
      </c>
      <c r="L321" s="72" t="str">
        <f>IF(Tabla15[[#This Row],[Fecha de Finalización]]&gt;0,"Cerrada","En Proceso")</f>
        <v>Cerrada</v>
      </c>
      <c r="M321" s="58">
        <f t="shared" si="16"/>
        <v>61</v>
      </c>
      <c r="N321" s="59" t="s">
        <v>1025</v>
      </c>
      <c r="O321" s="54">
        <f>VLOOKUP(Tabla15[[#This Row],[N° 
Evento]],'Eventos de riesgos'!B:C,2,0)</f>
        <v>2025</v>
      </c>
      <c r="P321" s="54" t="str">
        <f>VLOOKUP(Tabla15[[#This Row],[N° 
Evento]],'Eventos de riesgos'!B:D,3,0)</f>
        <v xml:space="preserve">Dic  </v>
      </c>
      <c r="Q321" s="60">
        <f>VLOOKUP(Tabla15[[#This Row],[N° 
Evento]],'Eventos de riesgos'!B:E,4,0)</f>
        <v>45992.386805555558</v>
      </c>
      <c r="R321" s="60">
        <f>VLOOKUP(Tabla15[[#This Row],[N° 
Evento]],'Eventos de riesgos'!B:F,5,0)</f>
        <v>45992.386805555558</v>
      </c>
      <c r="S321" s="60">
        <f>VLOOKUP(Tabla15[[#This Row],[N° 
Evento]],'Eventos de riesgos'!B:G,6,0)</f>
        <v>45992.386805555558</v>
      </c>
      <c r="T321" s="63" t="str">
        <f>VLOOKUP(Tabla15[[#This Row],[N° 
Evento]],'Eventos de riesgos'!B:H,7,0)</f>
        <v>Caso
El 1 de diciembre de 2025 se identificó un faltante de efectivo en la extensión de caja Mazurén. Durante la jornada se presentaron diversas situaciones relacionadas con el manejo del dinero, tales como el inicio de operaciones sin haber finalizado el conteo inicial, la atención a asociados mientras el efectivo aún se encontraba en verificación, el acceso de un contratista a áreas cercanas a la caja fuerte sin acompañamiento permanente y la manipulación de la bolsa de seguridad en espacios sin cobertura de cámaras.En horas de la tarde, al reorganizar los fajos de billetes, se detectó que uno de ellos no se encontraba completo, lo que llevó a realizar un nuevo conteo general y a confirmar la existencia del faltante.    Como resultado de la investigación interna realizada, que incluyó la revisión de las grabaciones de las cámaras de seguridad y el análisis de los hechos ocurridos durante la jornada, no fue posible identificar a la persona que sustrajo el dinero, debido a las limitaciones de control y visibilidad evidenciadas durante el desarrollo de la operación.
Causas 
Incumplimiento de los procedimientos operativos de caja  Se evidenció la atención a asociados sin haber finalizado el conteo inicial del efectivo, así como la manipulación del dinero sin controles adecuados, incluida la apertura de la bolsa de seguridad en áreas sin cobertura de cámaras y la permanencia de un contratista en la zona de la caja fuerte sin medidas previas de protección del efectivo.
Impacto
Impacto económico. Se materializó un hurto de $4.301.000, generando una pérdida directa para la Cooperativa.Impacto operativo y administrativo  Se requirió destinar tiempo y recursos adicionales para la investigación del caso, revisión de registros, análisis de operaciones y gestión disciplinaria.</v>
      </c>
      <c r="U321" s="61">
        <f>VLOOKUP(Tabla15[[#This Row],[N° 
Evento]],'Eventos de riesgos'!B:I,8,0)</f>
        <v>4301000</v>
      </c>
      <c r="V321" s="61">
        <f>VLOOKUP(Tabla15[[#This Row],[N° 
Evento]],'Eventos de riesgos'!B:J,9,0)</f>
        <v>4301000</v>
      </c>
      <c r="W321" s="61">
        <f>VLOOKUP(Tabla15[[#This Row],[N° 
Evento]],'Eventos de riesgos'!B:K,10,0)</f>
        <v>0</v>
      </c>
      <c r="X321" s="59" t="str">
        <f>VLOOKUP(Tabla15[[#This Row],[N° 
Evento]],'Eventos de riesgos'!B:L,11,0)</f>
        <v>3 - Relaciones laborales</v>
      </c>
      <c r="Y321" s="59" t="str">
        <f>VLOOKUP(Tabla15[[#This Row],[N° 
Evento]],'Eventos de riesgos'!B:M,12,0)</f>
        <v>31 - Relaciones laborales</v>
      </c>
      <c r="Z321" s="59" t="str">
        <f>VLOOKUP(Tabla15[[#This Row],[N° 
Evento]],'Eventos de riesgos'!B:N,13,0)</f>
        <v>314 - Organización laboral</v>
      </c>
      <c r="AA321" s="44" t="str">
        <f>+VLOOKUP(Tabla15[[#This Row],[N° 
Evento]],'Eventos de riesgos'!B:AE,23,0)</f>
        <v>Faltante caja Mazuren</v>
      </c>
      <c r="AB321" s="54" t="str">
        <f>VLOOKUP(Tabla15[[#This Row],[N° 
Evento]],'Eventos de riesgos'!B:O,14,0)</f>
        <v>Ninguna</v>
      </c>
      <c r="AC321" s="60">
        <f>VLOOKUP(Tabla15[[#This Row],[N° 
Evento]],'Eventos de riesgos'!B:P,15,0)</f>
        <v>46022.061805555553</v>
      </c>
      <c r="AD321" s="54" t="str">
        <f>VLOOKUP(Tabla15[[#This Row],[N° 
Evento]],'Eventos de riesgos'!B:Q,16,0)</f>
        <v>Ninguno</v>
      </c>
      <c r="AE321" s="54" t="str">
        <f>VLOOKUP(Tabla15[[#This Row],[N° 
Evento]],'Eventos de riesgos'!B:R,17,0)</f>
        <v>Atención en oficina (caja)</v>
      </c>
      <c r="AF321" s="56" t="str">
        <f>VLOOKUP(Tabla15[[#This Row],[N° 
Evento]],'Eventos de riesgos'!B:V,21,0)</f>
        <v>Aprobado</v>
      </c>
      <c r="AG321" s="59" t="str">
        <f>VLOOKUP(Tabla15[[#This Row],[N° 
Evento]],'Eventos de riesgos'!B:W,22,0)</f>
        <v>null
11/12/2025 00:51:10: TALLER 2025
11/01/2026 23:59:34: Revisado
12/01/2026 01:29:44: Aprobado</v>
      </c>
    </row>
    <row r="322" spans="3:33" ht="94" customHeight="1" thickBot="1" x14ac:dyDescent="0.6">
      <c r="C322" s="54" t="str">
        <f>+Tabla15[[#This Row],[N° 
Evento]]&amp;"-"&amp;Tabla15[[#This Row],[N° Tarea]]</f>
        <v>87-1</v>
      </c>
      <c r="D322" s="54">
        <v>87</v>
      </c>
      <c r="E322" s="54">
        <v>1</v>
      </c>
      <c r="F322" s="69" t="s">
        <v>1045</v>
      </c>
      <c r="G322" s="44" t="s">
        <v>1019</v>
      </c>
      <c r="H322" s="59" t="s">
        <v>714</v>
      </c>
      <c r="I322" s="59" t="s">
        <v>1454</v>
      </c>
      <c r="J322" s="57">
        <v>46024</v>
      </c>
      <c r="K322" s="57">
        <v>46059</v>
      </c>
      <c r="L322" s="72" t="str">
        <f>IF(Tabla15[[#This Row],[Fecha de Finalización]]&gt;0,"Cerrada","En Proceso")</f>
        <v>Cerrada</v>
      </c>
      <c r="M322" s="58">
        <f t="shared" ref="M322:M327" si="17">+K322-J322</f>
        <v>35</v>
      </c>
      <c r="N322" s="59"/>
      <c r="O322" s="54">
        <f>VLOOKUP(Tabla15[[#This Row],[N° 
Evento]],'Eventos de riesgos'!B:C,2,0)</f>
        <v>2026</v>
      </c>
      <c r="P322" s="54" t="str">
        <f>VLOOKUP(Tabla15[[#This Row],[N° 
Evento]],'Eventos de riesgos'!B:D,3,0)</f>
        <v xml:space="preserve">Ene </v>
      </c>
      <c r="Q322" s="60">
        <f>VLOOKUP(Tabla15[[#This Row],[N° 
Evento]],'Eventos de riesgos'!B:E,4,0)</f>
        <v>46086.803472222222</v>
      </c>
      <c r="R322" s="60">
        <f>VLOOKUP(Tabla15[[#This Row],[N° 
Evento]],'Eventos de riesgos'!B:F,5,0)</f>
        <v>46099.803472222222</v>
      </c>
      <c r="S322" s="60">
        <f>VLOOKUP(Tabla15[[#This Row],[N° 
Evento]],'Eventos de riesgos'!B:G,6,0)</f>
        <v>46024.803472222222</v>
      </c>
      <c r="T322" s="63" t="str">
        <f>VLOOKUP(Tabla15[[#This Row],[N° 
Evento]],'Eventos de riesgos'!B:H,7,0)</f>
        <v>Caso
El 5 de diciembre se formalizó la desvinculación del exfuncionario José Nelson Figueroa, quien se desempeñaba como Director Financiero y Administrativo. Conforme al procedimiento interno, el área de Talento Humano elaboró la liquidación laboral y remitió la información para validación de las áreas Contable y Jurídica.Durante la elaboración de la liquidación, el sistema de nómina Helisa presentó inconsistencias en el cálculo automático de los valores, impidiendo generar la liquidación correctamente. Con el fin de no retrasar el pago, el área de Talento Humano realizó los cálculos de forma manual.Posteriormente, al cargar la información para la generación del pago definitivo, el sistema incorporó automáticamente la totalidad de las cesantías causadas, sin descontar un anticipo previamente otorgado al funcionario correspondiente al período enero–junio de 2025. Como consecuencia, dicho anticipo no fue descontado y se pagó nuevamente la totalidad de las cesantías.
La situación generó un pago en exceso $8.957.000, el cual no fue detectado durante la revisión realizada por Talento Humano, Contabilidad y Jurídica antes de autorizar el pago, pese a que existía conocimiento previo del anticipo concedido.Una vez identificado el error, se intentó obtener la devolución voluntaria del valor pagado en exceso mediante contacto telefónico y mensajes al exfuncionario Jose Nelson Figueroa, sin obtener respuesta. Paralelamente se adelantaron revisiones internas y procesos disciplinarios, identificándose fallas en la aplicación de controles de verificación. Como resultado, la Jefatura de Talento Humano Silvia Chacón manifestó su aceptación de suscribir un acuerdo de pago para reintegrar dicho valor a la cooperativa, como parte de las medidas adoptadas para resarcir el impacto económico ocasionado. En cuanto a la analista contable Mónica Linares no aceptó plenamente la responsabilidad, señalando que la inconsistencia obedeció a fallas del sistema y a la información suministrada para revisión.
Adicionalmente, el proveedor del sistema Helisa realizó revisión técnica, identificando inconsistencias en la base de datos que fueron corregidas para normalizar el funcionamiento del sistema.Como medidas preventivas, se reforzó la obligatoriedad de validaciones cruzadas entre novedades de nómina y auxiliares contables, implementándose un registro compartido en SharePoint entre Talento Humano y Contabilidad para el seguimiento de novedades y control de pagos.
Finalmente, el 3 de febrero de 2026 la Gerencia emitió un llamado de atención disciplinario a la Jefe de Talento Humano, debido a la omisión en la aplicación de controles propios del proceso, dejando constancia en su hoja de vida y reiterando la obligación de dar cumplimiento estricto a los procedimientos y controles internos establecidos. Posteriormente, el 6 de febrero de 2026 se adoptó la decisión de dar por terminado el contrato laboral de la señora Mónica Linares, conforme a los parámetros y disposiciones legales vigentes.
Trazabilidad y seguimiento a la mesa de ayuda del proveedor Helissa Documento: Soporte 07 de enero de 2026 Situación presentada Se solicitó soporte para la liquidación de cesantías parciales, donde el sistema generaba cálculos incorrectos. Se identificó que el error podía estar relacionado con la versión del programa de nómina. Hechos relevantes · Se realizó copia de seguridad previa. · Se detectó un posible error por versión desactualizada del sistema. · Se generó ticket para actualización en la nube. · Persistieron inconsistencias en el descuento del primer valor liquidado. · Se trasladó la base de datos para revisión técnica adicional. Explicación del caso El evento evidencia fallas de cálculo asociadas a la versión del software, lo que afectó la correcta liquidación de cesantías parciales Documento: Soportes 16 y 22 de enero de 2026 Situación presentada Se realizaron múltiples soportes por errores en el cálculo de cesantías e intereses, así como inconsistencias en las bases de liquidación. 16 de enero · Error generado por la versión del programa. · El sistema calculaba correctamente cesantías e intereses, pero no los días. · Ajustes manuales en días para coincidir con planilla. · Error en intereses por no recalcular primer pago. · Se realizaron ajustes temporales mediante acumulados mientras desarrollo resolvía. 22 de enero · Bases incorrectas utilizadas por el sistema. · El programa tomaba días netos erróneos. · Se corrigieron bases y se explicó el funcionamiento interno del cálculo. Explicación del caso Este documento evidencia problemas estructurales en la parametrización y lógica de cálculo del sistema, especialmente en: · Días base para liquidación. · Recalculo de intereses cuando existen pagos previos. · Determinación automática de bases salariales. Se observa dependencia de ajustes manuales temporales mientras el área de desarrollo resolvía inconsistencias. Documento: Soporte 30 de enero de 2026 Situación presentada Se reportaron inconsistencias en: · Liquidación de intereses de cesantías por salario incorrecto. · Doble pago de intereses en liquidación definitiva. · Diferencias en valores de cesantías. Hechos relevantes · Se identificó un registro incorrecto que generaba el error. · Se reversaron movimientos para permitir actualización. · Se ajustaron datos para evitar duplicidad. · Se validó nuevamente la liquidación definitiva. · Se revisaron conceptos y bases de cálculo. Explicación del caso En este evento los errores se originaron por: · Registros salariales incorrectos en movimientos. · Inconsistencias que generaban doble liquidación. · Diferencias entre bases parametrizadas y valores esperados. El soporte implicó reversión de registros y recalculo validado posterior a la corrección. Conciliación con exfuncionario Jose Nelson Figueroa El 12 de marzo de 2026, Febor y el señor José Nelson Figueroa Fragozo suscribieron una conciliación ante la Cámara de Comercio de Bogotá, mediante la cual se resolvió la devolución de un mayor valor pagado en su liquidación final. El acuerdo se fijó por $9.830.166,67, suma que será reintegrada en 36 cuotas mensuales de $273.060,18, sin intereses, entre abril de 2026 y marzo de 2029. Con ello, Febor formalizó una obligación clara y exigible, con respaldo jurídico para su cobro en caso de incumplimiento, logrando así cerrar el caso de manera definitiva y evitar un proceso judicial. Código del caso: 168093causas Se identificó una verificación incompleta de la liquidación, en tanto la validación se limitó a los documentos suministrados por Talento Humano, sin efectuar la revisión integral en los auxiliares contables. 
Esta omisión impidió advertir oportunamente el registro del anticipo de cesantías. Adicionalmente, se evidenciaron fallas de parametrización y cálculos en el sistema Helisa, lo que obligó a realizar ajustes manuales en el proceso de liquidación de cesantías. En la liquidación final efectuada en diciembre, el sistema no reflejó la aplicación del anticipo, situación que no fue detectada durante el proceso de revisión.
Impacto
*Impacto económico: Pérdidas económicas por pagos adicionales.
*Impacto operativo: Interrupción parcial de actividades del área por atención del incidente y su corrección.
*Impacto administrativo: Necesidad de adelantar procesos disciplinarios y aplicar medidas administrativas derivadas de las fallas identificadas en el proceso. Impacto jurídico: Posible generación de procesos judiciales para recuperar el valor pagado indebidamente.</v>
      </c>
      <c r="U322" s="61">
        <f>VLOOKUP(Tabla15[[#This Row],[N° 
Evento]],'Eventos de riesgos'!B:I,8,0)</f>
        <v>8957000</v>
      </c>
      <c r="V322" s="61">
        <f>VLOOKUP(Tabla15[[#This Row],[N° 
Evento]],'Eventos de riesgos'!B:J,9,0)</f>
        <v>0</v>
      </c>
      <c r="W322" s="61">
        <f>VLOOKUP(Tabla15[[#This Row],[N° 
Evento]],'Eventos de riesgos'!B:K,10,0)</f>
        <v>0</v>
      </c>
      <c r="X322" s="59" t="str">
        <f>VLOOKUP(Tabla15[[#This Row],[N° 
Evento]],'Eventos de riesgos'!B:L,11,0)</f>
        <v>Relaciones Laborales</v>
      </c>
      <c r="Y322" s="59" t="str">
        <f>VLOOKUP(Tabla15[[#This Row],[N° 
Evento]],'Eventos de riesgos'!B:M,12,0)</f>
        <v>Relaciones Laborales</v>
      </c>
      <c r="Z322" s="59" t="str">
        <f>VLOOKUP(Tabla15[[#This Row],[N° 
Evento]],'Eventos de riesgos'!B:N,13,0)</f>
        <v>Cuestiones Relativas a Prestaciones Sociales</v>
      </c>
      <c r="AA322" s="44" t="str">
        <f>+VLOOKUP(Tabla15[[#This Row],[N° 
Evento]],'Eventos de riesgos'!B:AE,23,0)</f>
        <v>Error en liquidación de nómina</v>
      </c>
      <c r="AB322" s="54" t="str">
        <f>VLOOKUP(Tabla15[[#This Row],[N° 
Evento]],'Eventos de riesgos'!B:O,14,0)</f>
        <v>Ninguna</v>
      </c>
      <c r="AC322" s="60">
        <f>VLOOKUP(Tabla15[[#This Row],[N° 
Evento]],'Eventos de riesgos'!B:P,15,0)</f>
        <v>46053.807638888888</v>
      </c>
      <c r="AD322" s="54" t="str">
        <f>VLOOKUP(Tabla15[[#This Row],[N° 
Evento]],'Eventos de riesgos'!B:Q,16,0)</f>
        <v>Ninguno</v>
      </c>
      <c r="AE322" s="54" t="str">
        <f>VLOOKUP(Tabla15[[#This Row],[N° 
Evento]],'Eventos de riesgos'!B:R,17,0)</f>
        <v>Ninguno</v>
      </c>
      <c r="AF322" s="56" t="str">
        <f>VLOOKUP(Tabla15[[#This Row],[N° 
Evento]],'Eventos de riesgos'!B:V,21,0)</f>
        <v>Aprobado</v>
      </c>
      <c r="AG322" s="59" t="str">
        <f>VLOOKUP(Tabla15[[#This Row],[N° 
Evento]],'Eventos de riesgos'!B:W,22,0)</f>
        <v>19/03/2026 19:29:39: Aprobado</v>
      </c>
    </row>
    <row r="323" spans="3:33" ht="94" customHeight="1" thickBot="1" x14ac:dyDescent="0.6">
      <c r="C323" s="54" t="str">
        <f>+Tabla15[[#This Row],[N° 
Evento]]&amp;"-"&amp;Tabla15[[#This Row],[N° Tarea]]</f>
        <v>87-2</v>
      </c>
      <c r="D323" s="54">
        <v>87</v>
      </c>
      <c r="E323" s="54">
        <v>2</v>
      </c>
      <c r="F323" s="70" t="s">
        <v>1046</v>
      </c>
      <c r="G323" s="44" t="s">
        <v>1019</v>
      </c>
      <c r="H323" s="59" t="s">
        <v>1048</v>
      </c>
      <c r="I323" s="59" t="s">
        <v>889</v>
      </c>
      <c r="J323" s="57">
        <v>46024</v>
      </c>
      <c r="K323" s="57">
        <v>46052</v>
      </c>
      <c r="L323" s="72" t="str">
        <f>IF(Tabla15[[#This Row],[Fecha de Finalización]]&gt;0,"Cerrada","En Proceso")</f>
        <v>Cerrada</v>
      </c>
      <c r="M323" s="58">
        <f t="shared" si="17"/>
        <v>28</v>
      </c>
      <c r="N323" s="59"/>
      <c r="O323" s="54">
        <f>VLOOKUP(Tabla15[[#This Row],[N° 
Evento]],'Eventos de riesgos'!B:C,2,0)</f>
        <v>2026</v>
      </c>
      <c r="P323" s="54" t="str">
        <f>VLOOKUP(Tabla15[[#This Row],[N° 
Evento]],'Eventos de riesgos'!B:D,3,0)</f>
        <v xml:space="preserve">Ene </v>
      </c>
      <c r="Q323" s="60">
        <f>VLOOKUP(Tabla15[[#This Row],[N° 
Evento]],'Eventos de riesgos'!B:E,4,0)</f>
        <v>46086.803472222222</v>
      </c>
      <c r="R323" s="60">
        <f>VLOOKUP(Tabla15[[#This Row],[N° 
Evento]],'Eventos de riesgos'!B:F,5,0)</f>
        <v>46099.803472222222</v>
      </c>
      <c r="S323" s="60">
        <f>VLOOKUP(Tabla15[[#This Row],[N° 
Evento]],'Eventos de riesgos'!B:G,6,0)</f>
        <v>46024.803472222222</v>
      </c>
      <c r="T323" s="63" t="str">
        <f>VLOOKUP(Tabla15[[#This Row],[N° 
Evento]],'Eventos de riesgos'!B:H,7,0)</f>
        <v>Caso
El 5 de diciembre se formalizó la desvinculación del exfuncionario José Nelson Figueroa, quien se desempeñaba como Director Financiero y Administrativo. Conforme al procedimiento interno, el área de Talento Humano elaboró la liquidación laboral y remitió la información para validación de las áreas Contable y Jurídica.Durante la elaboración de la liquidación, el sistema de nómina Helisa presentó inconsistencias en el cálculo automático de los valores, impidiendo generar la liquidación correctamente. Con el fin de no retrasar el pago, el área de Talento Humano realizó los cálculos de forma manual.Posteriormente, al cargar la información para la generación del pago definitivo, el sistema incorporó automáticamente la totalidad de las cesantías causadas, sin descontar un anticipo previamente otorgado al funcionario correspondiente al período enero–junio de 2025. Como consecuencia, dicho anticipo no fue descontado y se pagó nuevamente la totalidad de las cesantías.
La situación generó un pago en exceso $8.957.000, el cual no fue detectado durante la revisión realizada por Talento Humano, Contabilidad y Jurídica antes de autorizar el pago, pese a que existía conocimiento previo del anticipo concedido.Una vez identificado el error, se intentó obtener la devolución voluntaria del valor pagado en exceso mediante contacto telefónico y mensajes al exfuncionario Jose Nelson Figueroa, sin obtener respuesta. Paralelamente se adelantaron revisiones internas y procesos disciplinarios, identificándose fallas en la aplicación de controles de verificación. Como resultado, la Jefatura de Talento Humano Silvia Chacón manifestó su aceptación de suscribir un acuerdo de pago para reintegrar dicho valor a la cooperativa, como parte de las medidas adoptadas para resarcir el impacto económico ocasionado. En cuanto a la analista contable Mónica Linares no aceptó plenamente la responsabilidad, señalando que la inconsistencia obedeció a fallas del sistema y a la información suministrada para revisión.
Adicionalmente, el proveedor del sistema Helisa realizó revisión técnica, identificando inconsistencias en la base de datos que fueron corregidas para normalizar el funcionamiento del sistema.Como medidas preventivas, se reforzó la obligatoriedad de validaciones cruzadas entre novedades de nómina y auxiliares contables, implementándose un registro compartido en SharePoint entre Talento Humano y Contabilidad para el seguimiento de novedades y control de pagos.
Finalmente, el 3 de febrero de 2026 la Gerencia emitió un llamado de atención disciplinario a la Jefe de Talento Humano, debido a la omisión en la aplicación de controles propios del proceso, dejando constancia en su hoja de vida y reiterando la obligación de dar cumplimiento estricto a los procedimientos y controles internos establecidos. Posteriormente, el 6 de febrero de 2026 se adoptó la decisión de dar por terminado el contrato laboral de la señora Mónica Linares, conforme a los parámetros y disposiciones legales vigentes.
Trazabilidad y seguimiento a la mesa de ayuda del proveedor Helissa Documento: Soporte 07 de enero de 2026 Situación presentada Se solicitó soporte para la liquidación de cesantías parciales, donde el sistema generaba cálculos incorrectos. Se identificó que el error podía estar relacionado con la versión del programa de nómina. Hechos relevantes · Se realizó copia de seguridad previa. · Se detectó un posible error por versión desactualizada del sistema. · Se generó ticket para actualización en la nube. · Persistieron inconsistencias en el descuento del primer valor liquidado. · Se trasladó la base de datos para revisión técnica adicional. Explicación del caso El evento evidencia fallas de cálculo asociadas a la versión del software, lo que afectó la correcta liquidación de cesantías parciales Documento: Soportes 16 y 22 de enero de 2026 Situación presentada Se realizaron múltiples soportes por errores en el cálculo de cesantías e intereses, así como inconsistencias en las bases de liquidación. 16 de enero · Error generado por la versión del programa. · El sistema calculaba correctamente cesantías e intereses, pero no los días. · Ajustes manuales en días para coincidir con planilla. · Error en intereses por no recalcular primer pago. · Se realizaron ajustes temporales mediante acumulados mientras desarrollo resolvía. 22 de enero · Bases incorrectas utilizadas por el sistema. · El programa tomaba días netos erróneos. · Se corrigieron bases y se explicó el funcionamiento interno del cálculo. Explicación del caso Este documento evidencia problemas estructurales en la parametrización y lógica de cálculo del sistema, especialmente en: · Días base para liquidación. · Recalculo de intereses cuando existen pagos previos. · Determinación automática de bases salariales. Se observa dependencia de ajustes manuales temporales mientras el área de desarrollo resolvía inconsistencias. Documento: Soporte 30 de enero de 2026 Situación presentada Se reportaron inconsistencias en: · Liquidación de intereses de cesantías por salario incorrecto. · Doble pago de intereses en liquidación definitiva. · Diferencias en valores de cesantías. Hechos relevantes · Se identificó un registro incorrecto que generaba el error. · Se reversaron movimientos para permitir actualización. · Se ajustaron datos para evitar duplicidad. · Se validó nuevamente la liquidación definitiva. · Se revisaron conceptos y bases de cálculo. Explicación del caso En este evento los errores se originaron por: · Registros salariales incorrectos en movimientos. · Inconsistencias que generaban doble liquidación. · Diferencias entre bases parametrizadas y valores esperados. El soporte implicó reversión de registros y recalculo validado posterior a la corrección. Conciliación con exfuncionario Jose Nelson Figueroa El 12 de marzo de 2026, Febor y el señor José Nelson Figueroa Fragozo suscribieron una conciliación ante la Cámara de Comercio de Bogotá, mediante la cual se resolvió la devolución de un mayor valor pagado en su liquidación final. El acuerdo se fijó por $9.830.166,67, suma que será reintegrada en 36 cuotas mensuales de $273.060,18, sin intereses, entre abril de 2026 y marzo de 2029. Con ello, Febor formalizó una obligación clara y exigible, con respaldo jurídico para su cobro en caso de incumplimiento, logrando así cerrar el caso de manera definitiva y evitar un proceso judicial. Código del caso: 168093causas Se identificó una verificación incompleta de la liquidación, en tanto la validación se limitó a los documentos suministrados por Talento Humano, sin efectuar la revisión integral en los auxiliares contables. 
Esta omisión impidió advertir oportunamente el registro del anticipo de cesantías. Adicionalmente, se evidenciaron fallas de parametrización y cálculos en el sistema Helisa, lo que obligó a realizar ajustes manuales en el proceso de liquidación de cesantías. En la liquidación final efectuada en diciembre, el sistema no reflejó la aplicación del anticipo, situación que no fue detectada durante el proceso de revisión.
Impacto
*Impacto económico: Pérdidas económicas por pagos adicionales.
*Impacto operativo: Interrupción parcial de actividades del área por atención del incidente y su corrección.
*Impacto administrativo: Necesidad de adelantar procesos disciplinarios y aplicar medidas administrativas derivadas de las fallas identificadas en el proceso. Impacto jurídico: Posible generación de procesos judiciales para recuperar el valor pagado indebidamente.</v>
      </c>
      <c r="U323" s="61">
        <f>VLOOKUP(Tabla15[[#This Row],[N° 
Evento]],'Eventos de riesgos'!B:I,8,0)</f>
        <v>8957000</v>
      </c>
      <c r="V323" s="61">
        <f>VLOOKUP(Tabla15[[#This Row],[N° 
Evento]],'Eventos de riesgos'!B:J,9,0)</f>
        <v>0</v>
      </c>
      <c r="W323" s="61">
        <f>VLOOKUP(Tabla15[[#This Row],[N° 
Evento]],'Eventos de riesgos'!B:K,10,0)</f>
        <v>0</v>
      </c>
      <c r="X323" s="59" t="str">
        <f>VLOOKUP(Tabla15[[#This Row],[N° 
Evento]],'Eventos de riesgos'!B:L,11,0)</f>
        <v>Relaciones Laborales</v>
      </c>
      <c r="Y323" s="59" t="str">
        <f>VLOOKUP(Tabla15[[#This Row],[N° 
Evento]],'Eventos de riesgos'!B:M,12,0)</f>
        <v>Relaciones Laborales</v>
      </c>
      <c r="Z323" s="59" t="str">
        <f>VLOOKUP(Tabla15[[#This Row],[N° 
Evento]],'Eventos de riesgos'!B:N,13,0)</f>
        <v>Cuestiones Relativas a Prestaciones Sociales</v>
      </c>
      <c r="AA323" s="44" t="str">
        <f>+VLOOKUP(Tabla15[[#This Row],[N° 
Evento]],'Eventos de riesgos'!B:AE,23,0)</f>
        <v>Error en liquidación de nómina</v>
      </c>
      <c r="AB323" s="54" t="str">
        <f>VLOOKUP(Tabla15[[#This Row],[N° 
Evento]],'Eventos de riesgos'!B:O,14,0)</f>
        <v>Ninguna</v>
      </c>
      <c r="AC323" s="60">
        <f>VLOOKUP(Tabla15[[#This Row],[N° 
Evento]],'Eventos de riesgos'!B:P,15,0)</f>
        <v>46053.807638888888</v>
      </c>
      <c r="AD323" s="54" t="str">
        <f>VLOOKUP(Tabla15[[#This Row],[N° 
Evento]],'Eventos de riesgos'!B:Q,16,0)</f>
        <v>Ninguno</v>
      </c>
      <c r="AE323" s="54" t="str">
        <f>VLOOKUP(Tabla15[[#This Row],[N° 
Evento]],'Eventos de riesgos'!B:R,17,0)</f>
        <v>Ninguno</v>
      </c>
      <c r="AF323" s="56" t="str">
        <f>VLOOKUP(Tabla15[[#This Row],[N° 
Evento]],'Eventos de riesgos'!B:V,21,0)</f>
        <v>Aprobado</v>
      </c>
      <c r="AG323" s="59" t="str">
        <f>VLOOKUP(Tabla15[[#This Row],[N° 
Evento]],'Eventos de riesgos'!B:W,22,0)</f>
        <v>19/03/2026 19:29:39: Aprobado</v>
      </c>
    </row>
    <row r="324" spans="3:33" ht="94" customHeight="1" thickBot="1" x14ac:dyDescent="0.6">
      <c r="C324" s="54" t="str">
        <f>+Tabla15[[#This Row],[N° 
Evento]]&amp;"-"&amp;Tabla15[[#This Row],[N° Tarea]]</f>
        <v>87-3</v>
      </c>
      <c r="D324" s="54">
        <v>87</v>
      </c>
      <c r="E324" s="54">
        <v>3</v>
      </c>
      <c r="F324" s="70" t="s">
        <v>1047</v>
      </c>
      <c r="G324" s="44" t="s">
        <v>1019</v>
      </c>
      <c r="H324" s="59" t="s">
        <v>714</v>
      </c>
      <c r="I324" s="59" t="s">
        <v>1454</v>
      </c>
      <c r="J324" s="57">
        <v>46024</v>
      </c>
      <c r="K324" s="57">
        <v>46093</v>
      </c>
      <c r="L324" s="72" t="str">
        <f>IF(Tabla15[[#This Row],[Fecha de Finalización]]&gt;0,"Cerrada","En Proceso")</f>
        <v>Cerrada</v>
      </c>
      <c r="M324" s="58">
        <f t="shared" si="17"/>
        <v>69</v>
      </c>
      <c r="N324" s="59"/>
      <c r="O324" s="54">
        <f>VLOOKUP(Tabla15[[#This Row],[N° 
Evento]],'Eventos de riesgos'!B:C,2,0)</f>
        <v>2026</v>
      </c>
      <c r="P324" s="54" t="str">
        <f>VLOOKUP(Tabla15[[#This Row],[N° 
Evento]],'Eventos de riesgos'!B:D,3,0)</f>
        <v xml:space="preserve">Ene </v>
      </c>
      <c r="Q324" s="60">
        <f>VLOOKUP(Tabla15[[#This Row],[N° 
Evento]],'Eventos de riesgos'!B:E,4,0)</f>
        <v>46086.803472222222</v>
      </c>
      <c r="R324" s="60">
        <f>VLOOKUP(Tabla15[[#This Row],[N° 
Evento]],'Eventos de riesgos'!B:F,5,0)</f>
        <v>46099.803472222222</v>
      </c>
      <c r="S324" s="60">
        <f>VLOOKUP(Tabla15[[#This Row],[N° 
Evento]],'Eventos de riesgos'!B:G,6,0)</f>
        <v>46024.803472222222</v>
      </c>
      <c r="T324" s="63" t="str">
        <f>VLOOKUP(Tabla15[[#This Row],[N° 
Evento]],'Eventos de riesgos'!B:H,7,0)</f>
        <v>Caso
El 5 de diciembre se formalizó la desvinculación del exfuncionario José Nelson Figueroa, quien se desempeñaba como Director Financiero y Administrativo. Conforme al procedimiento interno, el área de Talento Humano elaboró la liquidación laboral y remitió la información para validación de las áreas Contable y Jurídica.Durante la elaboración de la liquidación, el sistema de nómina Helisa presentó inconsistencias en el cálculo automático de los valores, impidiendo generar la liquidación correctamente. Con el fin de no retrasar el pago, el área de Talento Humano realizó los cálculos de forma manual.Posteriormente, al cargar la información para la generación del pago definitivo, el sistema incorporó automáticamente la totalidad de las cesantías causadas, sin descontar un anticipo previamente otorgado al funcionario correspondiente al período enero–junio de 2025. Como consecuencia, dicho anticipo no fue descontado y se pagó nuevamente la totalidad de las cesantías.
La situación generó un pago en exceso $8.957.000, el cual no fue detectado durante la revisión realizada por Talento Humano, Contabilidad y Jurídica antes de autorizar el pago, pese a que existía conocimiento previo del anticipo concedido.Una vez identificado el error, se intentó obtener la devolución voluntaria del valor pagado en exceso mediante contacto telefónico y mensajes al exfuncionario Jose Nelson Figueroa, sin obtener respuesta. Paralelamente se adelantaron revisiones internas y procesos disciplinarios, identificándose fallas en la aplicación de controles de verificación. Como resultado, la Jefatura de Talento Humano Silvia Chacón manifestó su aceptación de suscribir un acuerdo de pago para reintegrar dicho valor a la cooperativa, como parte de las medidas adoptadas para resarcir el impacto económico ocasionado. En cuanto a la analista contable Mónica Linares no aceptó plenamente la responsabilidad, señalando que la inconsistencia obedeció a fallas del sistema y a la información suministrada para revisión.
Adicionalmente, el proveedor del sistema Helisa realizó revisión técnica, identificando inconsistencias en la base de datos que fueron corregidas para normalizar el funcionamiento del sistema.Como medidas preventivas, se reforzó la obligatoriedad de validaciones cruzadas entre novedades de nómina y auxiliares contables, implementándose un registro compartido en SharePoint entre Talento Humano y Contabilidad para el seguimiento de novedades y control de pagos.
Finalmente, el 3 de febrero de 2026 la Gerencia emitió un llamado de atención disciplinario a la Jefe de Talento Humano, debido a la omisión en la aplicación de controles propios del proceso, dejando constancia en su hoja de vida y reiterando la obligación de dar cumplimiento estricto a los procedimientos y controles internos establecidos. Posteriormente, el 6 de febrero de 2026 se adoptó la decisión de dar por terminado el contrato laboral de la señora Mónica Linares, conforme a los parámetros y disposiciones legales vigentes.
Trazabilidad y seguimiento a la mesa de ayuda del proveedor Helissa Documento: Soporte 07 de enero de 2026 Situación presentada Se solicitó soporte para la liquidación de cesantías parciales, donde el sistema generaba cálculos incorrectos. Se identificó que el error podía estar relacionado con la versión del programa de nómina. Hechos relevantes · Se realizó copia de seguridad previa. · Se detectó un posible error por versión desactualizada del sistema. · Se generó ticket para actualización en la nube. · Persistieron inconsistencias en el descuento del primer valor liquidado. · Se trasladó la base de datos para revisión técnica adicional. Explicación del caso El evento evidencia fallas de cálculo asociadas a la versión del software, lo que afectó la correcta liquidación de cesantías parciales Documento: Soportes 16 y 22 de enero de 2026 Situación presentada Se realizaron múltiples soportes por errores en el cálculo de cesantías e intereses, así como inconsistencias en las bases de liquidación. 16 de enero · Error generado por la versión del programa. · El sistema calculaba correctamente cesantías e intereses, pero no los días. · Ajustes manuales en días para coincidir con planilla. · Error en intereses por no recalcular primer pago. · Se realizaron ajustes temporales mediante acumulados mientras desarrollo resolvía. 22 de enero · Bases incorrectas utilizadas por el sistema. · El programa tomaba días netos erróneos. · Se corrigieron bases y se explicó el funcionamiento interno del cálculo. Explicación del caso Este documento evidencia problemas estructurales en la parametrización y lógica de cálculo del sistema, especialmente en: · Días base para liquidación. · Recalculo de intereses cuando existen pagos previos. · Determinación automática de bases salariales. Se observa dependencia de ajustes manuales temporales mientras el área de desarrollo resolvía inconsistencias. Documento: Soporte 30 de enero de 2026 Situación presentada Se reportaron inconsistencias en: · Liquidación de intereses de cesantías por salario incorrecto. · Doble pago de intereses en liquidación definitiva. · Diferencias en valores de cesantías. Hechos relevantes · Se identificó un registro incorrecto que generaba el error. · Se reversaron movimientos para permitir actualización. · Se ajustaron datos para evitar duplicidad. · Se validó nuevamente la liquidación definitiva. · Se revisaron conceptos y bases de cálculo. Explicación del caso En este evento los errores se originaron por: · Registros salariales incorrectos en movimientos. · Inconsistencias que generaban doble liquidación. · Diferencias entre bases parametrizadas y valores esperados. El soporte implicó reversión de registros y recalculo validado posterior a la corrección. Conciliación con exfuncionario Jose Nelson Figueroa El 12 de marzo de 2026, Febor y el señor José Nelson Figueroa Fragozo suscribieron una conciliación ante la Cámara de Comercio de Bogotá, mediante la cual se resolvió la devolución de un mayor valor pagado en su liquidación final. El acuerdo se fijó por $9.830.166,67, suma que será reintegrada en 36 cuotas mensuales de $273.060,18, sin intereses, entre abril de 2026 y marzo de 2029. Con ello, Febor formalizó una obligación clara y exigible, con respaldo jurídico para su cobro en caso de incumplimiento, logrando así cerrar el caso de manera definitiva y evitar un proceso judicial. Código del caso: 168093causas Se identificó una verificación incompleta de la liquidación, en tanto la validación se limitó a los documentos suministrados por Talento Humano, sin efectuar la revisión integral en los auxiliares contables. 
Esta omisión impidió advertir oportunamente el registro del anticipo de cesantías. Adicionalmente, se evidenciaron fallas de parametrización y cálculos en el sistema Helisa, lo que obligó a realizar ajustes manuales en el proceso de liquidación de cesantías. En la liquidación final efectuada en diciembre, el sistema no reflejó la aplicación del anticipo, situación que no fue detectada durante el proceso de revisión.
Impacto
*Impacto económico: Pérdidas económicas por pagos adicionales.
*Impacto operativo: Interrupción parcial de actividades del área por atención del incidente y su corrección.
*Impacto administrativo: Necesidad de adelantar procesos disciplinarios y aplicar medidas administrativas derivadas de las fallas identificadas en el proceso. Impacto jurídico: Posible generación de procesos judiciales para recuperar el valor pagado indebidamente.</v>
      </c>
      <c r="U324" s="61">
        <f>VLOOKUP(Tabla15[[#This Row],[N° 
Evento]],'Eventos de riesgos'!B:I,8,0)</f>
        <v>8957000</v>
      </c>
      <c r="V324" s="61">
        <f>VLOOKUP(Tabla15[[#This Row],[N° 
Evento]],'Eventos de riesgos'!B:J,9,0)</f>
        <v>0</v>
      </c>
      <c r="W324" s="61">
        <f>VLOOKUP(Tabla15[[#This Row],[N° 
Evento]],'Eventos de riesgos'!B:K,10,0)</f>
        <v>0</v>
      </c>
      <c r="X324" s="59" t="str">
        <f>VLOOKUP(Tabla15[[#This Row],[N° 
Evento]],'Eventos de riesgos'!B:L,11,0)</f>
        <v>Relaciones Laborales</v>
      </c>
      <c r="Y324" s="59" t="str">
        <f>VLOOKUP(Tabla15[[#This Row],[N° 
Evento]],'Eventos de riesgos'!B:M,12,0)</f>
        <v>Relaciones Laborales</v>
      </c>
      <c r="Z324" s="59" t="str">
        <f>VLOOKUP(Tabla15[[#This Row],[N° 
Evento]],'Eventos de riesgos'!B:N,13,0)</f>
        <v>Cuestiones Relativas a Prestaciones Sociales</v>
      </c>
      <c r="AA324" s="44" t="str">
        <f>+VLOOKUP(Tabla15[[#This Row],[N° 
Evento]],'Eventos de riesgos'!B:AE,23,0)</f>
        <v>Error en liquidación de nómina</v>
      </c>
      <c r="AB324" s="54" t="str">
        <f>VLOOKUP(Tabla15[[#This Row],[N° 
Evento]],'Eventos de riesgos'!B:O,14,0)</f>
        <v>Ninguna</v>
      </c>
      <c r="AC324" s="60">
        <f>VLOOKUP(Tabla15[[#This Row],[N° 
Evento]],'Eventos de riesgos'!B:P,15,0)</f>
        <v>46053.807638888888</v>
      </c>
      <c r="AD324" s="54" t="str">
        <f>VLOOKUP(Tabla15[[#This Row],[N° 
Evento]],'Eventos de riesgos'!B:Q,16,0)</f>
        <v>Ninguno</v>
      </c>
      <c r="AE324" s="54" t="str">
        <f>VLOOKUP(Tabla15[[#This Row],[N° 
Evento]],'Eventos de riesgos'!B:R,17,0)</f>
        <v>Ninguno</v>
      </c>
      <c r="AF324" s="56" t="str">
        <f>VLOOKUP(Tabla15[[#This Row],[N° 
Evento]],'Eventos de riesgos'!B:V,21,0)</f>
        <v>Aprobado</v>
      </c>
      <c r="AG324" s="59" t="str">
        <f>VLOOKUP(Tabla15[[#This Row],[N° 
Evento]],'Eventos de riesgos'!B:W,22,0)</f>
        <v>19/03/2026 19:29:39: Aprobado</v>
      </c>
    </row>
    <row r="325" spans="3:33" ht="94" customHeight="1" thickBot="1" x14ac:dyDescent="0.6">
      <c r="C325" s="54" t="str">
        <f>+Tabla15[[#This Row],[N° 
Evento]]&amp;"-"&amp;Tabla15[[#This Row],[N° Tarea]]</f>
        <v>87-4</v>
      </c>
      <c r="D325" s="54">
        <v>87</v>
      </c>
      <c r="E325" s="54">
        <v>4</v>
      </c>
      <c r="F325" s="86" t="s">
        <v>1413</v>
      </c>
      <c r="G325" s="87" t="s">
        <v>1020</v>
      </c>
      <c r="H325" s="88" t="s">
        <v>1037</v>
      </c>
      <c r="I325" s="88" t="s">
        <v>91</v>
      </c>
      <c r="J325" s="89">
        <v>46024</v>
      </c>
      <c r="K325" s="57">
        <v>46053</v>
      </c>
      <c r="L325" s="72" t="str">
        <f>IF(Tabla15[[#This Row],[Fecha de Finalización]]&gt;0,"Cerrada","En Proceso")</f>
        <v>Cerrada</v>
      </c>
      <c r="M325" s="58">
        <f t="shared" si="17"/>
        <v>29</v>
      </c>
      <c r="N325" s="59" t="s">
        <v>1412</v>
      </c>
      <c r="O325" s="54">
        <f>VLOOKUP(Tabla15[[#This Row],[N° 
Evento]],'Eventos de riesgos'!B:C,2,0)</f>
        <v>2026</v>
      </c>
      <c r="P325" s="54" t="str">
        <f>VLOOKUP(Tabla15[[#This Row],[N° 
Evento]],'Eventos de riesgos'!B:D,3,0)</f>
        <v xml:space="preserve">Ene </v>
      </c>
      <c r="Q325" s="60">
        <f>VLOOKUP(Tabla15[[#This Row],[N° 
Evento]],'Eventos de riesgos'!B:E,4,0)</f>
        <v>46086.803472222222</v>
      </c>
      <c r="R325" s="60">
        <f>VLOOKUP(Tabla15[[#This Row],[N° 
Evento]],'Eventos de riesgos'!B:F,5,0)</f>
        <v>46099.803472222222</v>
      </c>
      <c r="S325" s="60">
        <f>VLOOKUP(Tabla15[[#This Row],[N° 
Evento]],'Eventos de riesgos'!B:G,6,0)</f>
        <v>46024.803472222222</v>
      </c>
      <c r="T325" s="63" t="str">
        <f>VLOOKUP(Tabla15[[#This Row],[N° 
Evento]],'Eventos de riesgos'!B:H,7,0)</f>
        <v>Caso
El 5 de diciembre se formalizó la desvinculación del exfuncionario José Nelson Figueroa, quien se desempeñaba como Director Financiero y Administrativo. Conforme al procedimiento interno, el área de Talento Humano elaboró la liquidación laboral y remitió la información para validación de las áreas Contable y Jurídica.Durante la elaboración de la liquidación, el sistema de nómina Helisa presentó inconsistencias en el cálculo automático de los valores, impidiendo generar la liquidación correctamente. Con el fin de no retrasar el pago, el área de Talento Humano realizó los cálculos de forma manual.Posteriormente, al cargar la información para la generación del pago definitivo, el sistema incorporó automáticamente la totalidad de las cesantías causadas, sin descontar un anticipo previamente otorgado al funcionario correspondiente al período enero–junio de 2025. Como consecuencia, dicho anticipo no fue descontado y se pagó nuevamente la totalidad de las cesantías.
La situación generó un pago en exceso $8.957.000, el cual no fue detectado durante la revisión realizada por Talento Humano, Contabilidad y Jurídica antes de autorizar el pago, pese a que existía conocimiento previo del anticipo concedido.Una vez identificado el error, se intentó obtener la devolución voluntaria del valor pagado en exceso mediante contacto telefónico y mensajes al exfuncionario Jose Nelson Figueroa, sin obtener respuesta. Paralelamente se adelantaron revisiones internas y procesos disciplinarios, identificándose fallas en la aplicación de controles de verificación. Como resultado, la Jefatura de Talento Humano Silvia Chacón manifestó su aceptación de suscribir un acuerdo de pago para reintegrar dicho valor a la cooperativa, como parte de las medidas adoptadas para resarcir el impacto económico ocasionado. En cuanto a la analista contable Mónica Linares no aceptó plenamente la responsabilidad, señalando que la inconsistencia obedeció a fallas del sistema y a la información suministrada para revisión.
Adicionalmente, el proveedor del sistema Helisa realizó revisión técnica, identificando inconsistencias en la base de datos que fueron corregidas para normalizar el funcionamiento del sistema.Como medidas preventivas, se reforzó la obligatoriedad de validaciones cruzadas entre novedades de nómina y auxiliares contables, implementándose un registro compartido en SharePoint entre Talento Humano y Contabilidad para el seguimiento de novedades y control de pagos.
Finalmente, el 3 de febrero de 2026 la Gerencia emitió un llamado de atención disciplinario a la Jefe de Talento Humano, debido a la omisión en la aplicación de controles propios del proceso, dejando constancia en su hoja de vida y reiterando la obligación de dar cumplimiento estricto a los procedimientos y controles internos establecidos. Posteriormente, el 6 de febrero de 2026 se adoptó la decisión de dar por terminado el contrato laboral de la señora Mónica Linares, conforme a los parámetros y disposiciones legales vigentes.
Trazabilidad y seguimiento a la mesa de ayuda del proveedor Helissa Documento: Soporte 07 de enero de 2026 Situación presentada Se solicitó soporte para la liquidación de cesantías parciales, donde el sistema generaba cálculos incorrectos. Se identificó que el error podía estar relacionado con la versión del programa de nómina. Hechos relevantes · Se realizó copia de seguridad previa. · Se detectó un posible error por versión desactualizada del sistema. · Se generó ticket para actualización en la nube. · Persistieron inconsistencias en el descuento del primer valor liquidado. · Se trasladó la base de datos para revisión técnica adicional. Explicación del caso El evento evidencia fallas de cálculo asociadas a la versión del software, lo que afectó la correcta liquidación de cesantías parciales Documento: Soportes 16 y 22 de enero de 2026 Situación presentada Se realizaron múltiples soportes por errores en el cálculo de cesantías e intereses, así como inconsistencias en las bases de liquidación. 16 de enero · Error generado por la versión del programa. · El sistema calculaba correctamente cesantías e intereses, pero no los días. · Ajustes manuales en días para coincidir con planilla. · Error en intereses por no recalcular primer pago. · Se realizaron ajustes temporales mediante acumulados mientras desarrollo resolvía. 22 de enero · Bases incorrectas utilizadas por el sistema. · El programa tomaba días netos erróneos. · Se corrigieron bases y se explicó el funcionamiento interno del cálculo. Explicación del caso Este documento evidencia problemas estructurales en la parametrización y lógica de cálculo del sistema, especialmente en: · Días base para liquidación. · Recalculo de intereses cuando existen pagos previos. · Determinación automática de bases salariales. Se observa dependencia de ajustes manuales temporales mientras el área de desarrollo resolvía inconsistencias. Documento: Soporte 30 de enero de 2026 Situación presentada Se reportaron inconsistencias en: · Liquidación de intereses de cesantías por salario incorrecto. · Doble pago de intereses en liquidación definitiva. · Diferencias en valores de cesantías. Hechos relevantes · Se identificó un registro incorrecto que generaba el error. · Se reversaron movimientos para permitir actualización. · Se ajustaron datos para evitar duplicidad. · Se validó nuevamente la liquidación definitiva. · Se revisaron conceptos y bases de cálculo. Explicación del caso En este evento los errores se originaron por: · Registros salariales incorrectos en movimientos. · Inconsistencias que generaban doble liquidación. · Diferencias entre bases parametrizadas y valores esperados. El soporte implicó reversión de registros y recalculo validado posterior a la corrección. Conciliación con exfuncionario Jose Nelson Figueroa El 12 de marzo de 2026, Febor y el señor José Nelson Figueroa Fragozo suscribieron una conciliación ante la Cámara de Comercio de Bogotá, mediante la cual se resolvió la devolución de un mayor valor pagado en su liquidación final. El acuerdo se fijó por $9.830.166,67, suma que será reintegrada en 36 cuotas mensuales de $273.060,18, sin intereses, entre abril de 2026 y marzo de 2029. Con ello, Febor formalizó una obligación clara y exigible, con respaldo jurídico para su cobro en caso de incumplimiento, logrando así cerrar el caso de manera definitiva y evitar un proceso judicial. Código del caso: 168093causas Se identificó una verificación incompleta de la liquidación, en tanto la validación se limitó a los documentos suministrados por Talento Humano, sin efectuar la revisión integral en los auxiliares contables. 
Esta omisión impidió advertir oportunamente el registro del anticipo de cesantías. Adicionalmente, se evidenciaron fallas de parametrización y cálculos en el sistema Helisa, lo que obligó a realizar ajustes manuales en el proceso de liquidación de cesantías. En la liquidación final efectuada en diciembre, el sistema no reflejó la aplicación del anticipo, situación que no fue detectada durante el proceso de revisión.
Impacto
*Impacto económico: Pérdidas económicas por pagos adicionales.
*Impacto operativo: Interrupción parcial de actividades del área por atención del incidente y su corrección.
*Impacto administrativo: Necesidad de adelantar procesos disciplinarios y aplicar medidas administrativas derivadas de las fallas identificadas en el proceso. Impacto jurídico: Posible generación de procesos judiciales para recuperar el valor pagado indebidamente.</v>
      </c>
      <c r="U325" s="61">
        <f>VLOOKUP(Tabla15[[#This Row],[N° 
Evento]],'Eventos de riesgos'!B:I,8,0)</f>
        <v>8957000</v>
      </c>
      <c r="V325" s="61">
        <f>VLOOKUP(Tabla15[[#This Row],[N° 
Evento]],'Eventos de riesgos'!B:J,9,0)</f>
        <v>0</v>
      </c>
      <c r="W325" s="61">
        <f>VLOOKUP(Tabla15[[#This Row],[N° 
Evento]],'Eventos de riesgos'!B:K,10,0)</f>
        <v>0</v>
      </c>
      <c r="X325" s="59" t="str">
        <f>VLOOKUP(Tabla15[[#This Row],[N° 
Evento]],'Eventos de riesgos'!B:L,11,0)</f>
        <v>Relaciones Laborales</v>
      </c>
      <c r="Y325" s="59" t="str">
        <f>VLOOKUP(Tabla15[[#This Row],[N° 
Evento]],'Eventos de riesgos'!B:M,12,0)</f>
        <v>Relaciones Laborales</v>
      </c>
      <c r="Z325" s="59" t="str">
        <f>VLOOKUP(Tabla15[[#This Row],[N° 
Evento]],'Eventos de riesgos'!B:N,13,0)</f>
        <v>Cuestiones Relativas a Prestaciones Sociales</v>
      </c>
      <c r="AA325" s="44" t="str">
        <f>+VLOOKUP(Tabla15[[#This Row],[N° 
Evento]],'Eventos de riesgos'!B:AE,23,0)</f>
        <v>Error en liquidación de nómina</v>
      </c>
      <c r="AB325" s="54" t="str">
        <f>VLOOKUP(Tabla15[[#This Row],[N° 
Evento]],'Eventos de riesgos'!B:O,14,0)</f>
        <v>Ninguna</v>
      </c>
      <c r="AC325" s="60">
        <f>VLOOKUP(Tabla15[[#This Row],[N° 
Evento]],'Eventos de riesgos'!B:P,15,0)</f>
        <v>46053.807638888888</v>
      </c>
      <c r="AD325" s="54" t="str">
        <f>VLOOKUP(Tabla15[[#This Row],[N° 
Evento]],'Eventos de riesgos'!B:Q,16,0)</f>
        <v>Ninguno</v>
      </c>
      <c r="AE325" s="54" t="str">
        <f>VLOOKUP(Tabla15[[#This Row],[N° 
Evento]],'Eventos de riesgos'!B:R,17,0)</f>
        <v>Ninguno</v>
      </c>
      <c r="AF325" s="56" t="str">
        <f>VLOOKUP(Tabla15[[#This Row],[N° 
Evento]],'Eventos de riesgos'!B:V,21,0)</f>
        <v>Aprobado</v>
      </c>
      <c r="AG325" s="59" t="str">
        <f>VLOOKUP(Tabla15[[#This Row],[N° 
Evento]],'Eventos de riesgos'!B:W,22,0)</f>
        <v>19/03/2026 19:29:39: Aprobado</v>
      </c>
    </row>
    <row r="326" spans="3:33" ht="107.5" customHeight="1" thickBot="1" x14ac:dyDescent="0.6">
      <c r="C326" s="54" t="str">
        <f>+Tabla15[[#This Row],[N° 
Evento]]&amp;"-"&amp;Tabla15[[#This Row],[N° Tarea]]</f>
        <v>87-5</v>
      </c>
      <c r="D326" s="54">
        <v>87</v>
      </c>
      <c r="E326" s="54">
        <v>5</v>
      </c>
      <c r="F326" s="70" t="s">
        <v>1414</v>
      </c>
      <c r="G326" s="44" t="s">
        <v>1019</v>
      </c>
      <c r="H326" s="59" t="s">
        <v>1415</v>
      </c>
      <c r="I326" s="59" t="s">
        <v>1455</v>
      </c>
      <c r="J326" s="57">
        <v>46086</v>
      </c>
      <c r="K326" s="57"/>
      <c r="L326" s="72" t="str">
        <f>IF(Tabla15[[#This Row],[Fecha de Finalización]]&gt;0,"Cerrada","En Proceso")</f>
        <v>En Proceso</v>
      </c>
      <c r="M326" s="58">
        <f t="shared" si="17"/>
        <v>-46086</v>
      </c>
      <c r="N326" s="120" t="s">
        <v>1447</v>
      </c>
      <c r="O326" s="54">
        <f>VLOOKUP(Tabla15[[#This Row],[N° 
Evento]],'Eventos de riesgos'!B:C,2,0)</f>
        <v>2026</v>
      </c>
      <c r="P326" s="54" t="str">
        <f>VLOOKUP(Tabla15[[#This Row],[N° 
Evento]],'Eventos de riesgos'!B:D,3,0)</f>
        <v xml:space="preserve">Ene </v>
      </c>
      <c r="Q326" s="60">
        <f>VLOOKUP(Tabla15[[#This Row],[N° 
Evento]],'Eventos de riesgos'!B:E,4,0)</f>
        <v>46086.803472222222</v>
      </c>
      <c r="R326" s="60">
        <f>VLOOKUP(Tabla15[[#This Row],[N° 
Evento]],'Eventos de riesgos'!B:F,5,0)</f>
        <v>46099.803472222222</v>
      </c>
      <c r="S326" s="60">
        <f>VLOOKUP(Tabla15[[#This Row],[N° 
Evento]],'Eventos de riesgos'!B:G,6,0)</f>
        <v>46024.803472222222</v>
      </c>
      <c r="T326" s="63" t="str">
        <f>VLOOKUP(Tabla15[[#This Row],[N° 
Evento]],'Eventos de riesgos'!B:H,7,0)</f>
        <v>Caso
El 5 de diciembre se formalizó la desvinculación del exfuncionario José Nelson Figueroa, quien se desempeñaba como Director Financiero y Administrativo. Conforme al procedimiento interno, el área de Talento Humano elaboró la liquidación laboral y remitió la información para validación de las áreas Contable y Jurídica.Durante la elaboración de la liquidación, el sistema de nómina Helisa presentó inconsistencias en el cálculo automático de los valores, impidiendo generar la liquidación correctamente. Con el fin de no retrasar el pago, el área de Talento Humano realizó los cálculos de forma manual.Posteriormente, al cargar la información para la generación del pago definitivo, el sistema incorporó automáticamente la totalidad de las cesantías causadas, sin descontar un anticipo previamente otorgado al funcionario correspondiente al período enero–junio de 2025. Como consecuencia, dicho anticipo no fue descontado y se pagó nuevamente la totalidad de las cesantías.
La situación generó un pago en exceso $8.957.000, el cual no fue detectado durante la revisión realizada por Talento Humano, Contabilidad y Jurídica antes de autorizar el pago, pese a que existía conocimiento previo del anticipo concedido.Una vez identificado el error, se intentó obtener la devolución voluntaria del valor pagado en exceso mediante contacto telefónico y mensajes al exfuncionario Jose Nelson Figueroa, sin obtener respuesta. Paralelamente se adelantaron revisiones internas y procesos disciplinarios, identificándose fallas en la aplicación de controles de verificación. Como resultado, la Jefatura de Talento Humano Silvia Chacón manifestó su aceptación de suscribir un acuerdo de pago para reintegrar dicho valor a la cooperativa, como parte de las medidas adoptadas para resarcir el impacto económico ocasionado. En cuanto a la analista contable Mónica Linares no aceptó plenamente la responsabilidad, señalando que la inconsistencia obedeció a fallas del sistema y a la información suministrada para revisión.
Adicionalmente, el proveedor del sistema Helisa realizó revisión técnica, identificando inconsistencias en la base de datos que fueron corregidas para normalizar el funcionamiento del sistema.Como medidas preventivas, se reforzó la obligatoriedad de validaciones cruzadas entre novedades de nómina y auxiliares contables, implementándose un registro compartido en SharePoint entre Talento Humano y Contabilidad para el seguimiento de novedades y control de pagos.
Finalmente, el 3 de febrero de 2026 la Gerencia emitió un llamado de atención disciplinario a la Jefe de Talento Humano, debido a la omisión en la aplicación de controles propios del proceso, dejando constancia en su hoja de vida y reiterando la obligación de dar cumplimiento estricto a los procedimientos y controles internos establecidos. Posteriormente, el 6 de febrero de 2026 se adoptó la decisión de dar por terminado el contrato laboral de la señora Mónica Linares, conforme a los parámetros y disposiciones legales vigentes.
Trazabilidad y seguimiento a la mesa de ayuda del proveedor Helissa Documento: Soporte 07 de enero de 2026 Situación presentada Se solicitó soporte para la liquidación de cesantías parciales, donde el sistema generaba cálculos incorrectos. Se identificó que el error podía estar relacionado con la versión del programa de nómina. Hechos relevantes · Se realizó copia de seguridad previa. · Se detectó un posible error por versión desactualizada del sistema. · Se generó ticket para actualización en la nube. · Persistieron inconsistencias en el descuento del primer valor liquidado. · Se trasladó la base de datos para revisión técnica adicional. Explicación del caso El evento evidencia fallas de cálculo asociadas a la versión del software, lo que afectó la correcta liquidación de cesantías parciales Documento: Soportes 16 y 22 de enero de 2026 Situación presentada Se realizaron múltiples soportes por errores en el cálculo de cesantías e intereses, así como inconsistencias en las bases de liquidación. 16 de enero · Error generado por la versión del programa. · El sistema calculaba correctamente cesantías e intereses, pero no los días. · Ajustes manuales en días para coincidir con planilla. · Error en intereses por no recalcular primer pago. · Se realizaron ajustes temporales mediante acumulados mientras desarrollo resolvía. 22 de enero · Bases incorrectas utilizadas por el sistema. · El programa tomaba días netos erróneos. · Se corrigieron bases y se explicó el funcionamiento interno del cálculo. Explicación del caso Este documento evidencia problemas estructurales en la parametrización y lógica de cálculo del sistema, especialmente en: · Días base para liquidación. · Recalculo de intereses cuando existen pagos previos. · Determinación automática de bases salariales. Se observa dependencia de ajustes manuales temporales mientras el área de desarrollo resolvía inconsistencias. Documento: Soporte 30 de enero de 2026 Situación presentada Se reportaron inconsistencias en: · Liquidación de intereses de cesantías por salario incorrecto. · Doble pago de intereses en liquidación definitiva. · Diferencias en valores de cesantías. Hechos relevantes · Se identificó un registro incorrecto que generaba el error. · Se reversaron movimientos para permitir actualización. · Se ajustaron datos para evitar duplicidad. · Se validó nuevamente la liquidación definitiva. · Se revisaron conceptos y bases de cálculo. Explicación del caso En este evento los errores se originaron por: · Registros salariales incorrectos en movimientos. · Inconsistencias que generaban doble liquidación. · Diferencias entre bases parametrizadas y valores esperados. El soporte implicó reversión de registros y recalculo validado posterior a la corrección. Conciliación con exfuncionario Jose Nelson Figueroa El 12 de marzo de 2026, Febor y el señor José Nelson Figueroa Fragozo suscribieron una conciliación ante la Cámara de Comercio de Bogotá, mediante la cual se resolvió la devolución de un mayor valor pagado en su liquidación final. El acuerdo se fijó por $9.830.166,67, suma que será reintegrada en 36 cuotas mensuales de $273.060,18, sin intereses, entre abril de 2026 y marzo de 2029. Con ello, Febor formalizó una obligación clara y exigible, con respaldo jurídico para su cobro en caso de incumplimiento, logrando así cerrar el caso de manera definitiva y evitar un proceso judicial. Código del caso: 168093causas Se identificó una verificación incompleta de la liquidación, en tanto la validación se limitó a los documentos suministrados por Talento Humano, sin efectuar la revisión integral en los auxiliares contables. 
Esta omisión impidió advertir oportunamente el registro del anticipo de cesantías. Adicionalmente, se evidenciaron fallas de parametrización y cálculos en el sistema Helisa, lo que obligó a realizar ajustes manuales en el proceso de liquidación de cesantías. En la liquidación final efectuada en diciembre, el sistema no reflejó la aplicación del anticipo, situación que no fue detectada durante el proceso de revisión.
Impacto
*Impacto económico: Pérdidas económicas por pagos adicionales.
*Impacto operativo: Interrupción parcial de actividades del área por atención del incidente y su corrección.
*Impacto administrativo: Necesidad de adelantar procesos disciplinarios y aplicar medidas administrativas derivadas de las fallas identificadas en el proceso. Impacto jurídico: Posible generación de procesos judiciales para recuperar el valor pagado indebidamente.</v>
      </c>
      <c r="U326" s="61">
        <f>VLOOKUP(Tabla15[[#This Row],[N° 
Evento]],'Eventos de riesgos'!B:I,8,0)</f>
        <v>8957000</v>
      </c>
      <c r="V326" s="61">
        <f>VLOOKUP(Tabla15[[#This Row],[N° 
Evento]],'Eventos de riesgos'!B:J,9,0)</f>
        <v>0</v>
      </c>
      <c r="W326" s="61">
        <f>VLOOKUP(Tabla15[[#This Row],[N° 
Evento]],'Eventos de riesgos'!B:K,10,0)</f>
        <v>0</v>
      </c>
      <c r="X326" s="59" t="str">
        <f>VLOOKUP(Tabla15[[#This Row],[N° 
Evento]],'Eventos de riesgos'!B:L,11,0)</f>
        <v>Relaciones Laborales</v>
      </c>
      <c r="Y326" s="59" t="str">
        <f>VLOOKUP(Tabla15[[#This Row],[N° 
Evento]],'Eventos de riesgos'!B:M,12,0)</f>
        <v>Relaciones Laborales</v>
      </c>
      <c r="Z326" s="59" t="str">
        <f>VLOOKUP(Tabla15[[#This Row],[N° 
Evento]],'Eventos de riesgos'!B:N,13,0)</f>
        <v>Cuestiones Relativas a Prestaciones Sociales</v>
      </c>
      <c r="AA326" s="44" t="str">
        <f>+VLOOKUP(Tabla15[[#This Row],[N° 
Evento]],'Eventos de riesgos'!B:AE,23,0)</f>
        <v>Error en liquidación de nómina</v>
      </c>
      <c r="AB326" s="54" t="str">
        <f>VLOOKUP(Tabla15[[#This Row],[N° 
Evento]],'Eventos de riesgos'!B:O,14,0)</f>
        <v>Ninguna</v>
      </c>
      <c r="AC326" s="60">
        <f>VLOOKUP(Tabla15[[#This Row],[N° 
Evento]],'Eventos de riesgos'!B:P,15,0)</f>
        <v>46053.807638888888</v>
      </c>
      <c r="AD326" s="54" t="str">
        <f>VLOOKUP(Tabla15[[#This Row],[N° 
Evento]],'Eventos de riesgos'!B:Q,16,0)</f>
        <v>Ninguno</v>
      </c>
      <c r="AE326" s="54" t="str">
        <f>VLOOKUP(Tabla15[[#This Row],[N° 
Evento]],'Eventos de riesgos'!B:R,17,0)</f>
        <v>Ninguno</v>
      </c>
      <c r="AF326" s="56" t="str">
        <f>VLOOKUP(Tabla15[[#This Row],[N° 
Evento]],'Eventos de riesgos'!B:V,21,0)</f>
        <v>Aprobado</v>
      </c>
      <c r="AG326" s="59" t="str">
        <f>VLOOKUP(Tabla15[[#This Row],[N° 
Evento]],'Eventos de riesgos'!B:W,22,0)</f>
        <v>19/03/2026 19:29:39: Aprobado</v>
      </c>
    </row>
    <row r="327" spans="3:33" ht="61" customHeight="1" thickBot="1" x14ac:dyDescent="0.6">
      <c r="C327" s="54" t="str">
        <f>+Tabla15[[#This Row],[N° 
Evento]]&amp;"-"&amp;Tabla15[[#This Row],[N° Tarea]]</f>
        <v>88-1</v>
      </c>
      <c r="D327" s="54">
        <v>88</v>
      </c>
      <c r="E327" s="54">
        <v>1</v>
      </c>
      <c r="F327" s="69" t="s">
        <v>1027</v>
      </c>
      <c r="G327" s="44" t="s">
        <v>1019</v>
      </c>
      <c r="H327" s="59" t="s">
        <v>1039</v>
      </c>
      <c r="I327" s="59" t="s">
        <v>1449</v>
      </c>
      <c r="J327" s="57">
        <v>46071</v>
      </c>
      <c r="K327" s="57">
        <v>46072</v>
      </c>
      <c r="L327" s="72" t="str">
        <f>IF(Tabla15[[#This Row],[Fecha de Finalización]]&gt;0,"Cerrada","En Proceso")</f>
        <v>Cerrada</v>
      </c>
      <c r="M327" s="58">
        <f t="shared" si="17"/>
        <v>1</v>
      </c>
      <c r="N327" s="59"/>
      <c r="O327" s="54">
        <f>VLOOKUP(Tabla15[[#This Row],[N° 
Evento]],'Eventos de riesgos'!B:C,2,0)</f>
        <v>2026</v>
      </c>
      <c r="P327" s="54" t="str">
        <f>VLOOKUP(Tabla15[[#This Row],[N° 
Evento]],'Eventos de riesgos'!B:D,3,0)</f>
        <v xml:space="preserve">Feb </v>
      </c>
      <c r="Q327" s="60">
        <f>VLOOKUP(Tabla15[[#This Row],[N° 
Evento]],'Eventos de riesgos'!B:E,4,0)</f>
        <v>46099.695833333331</v>
      </c>
      <c r="R327" s="60">
        <f>VLOOKUP(Tabla15[[#This Row],[N° 
Evento]],'Eventos de riesgos'!B:F,5,0)</f>
        <v>46115.695833333331</v>
      </c>
      <c r="S327" s="60">
        <f>VLOOKUP(Tabla15[[#This Row],[N° 
Evento]],'Eventos de riesgos'!B:G,6,0)</f>
        <v>46100.696527777778</v>
      </c>
      <c r="T327" s="63" t="str">
        <f>VLOOKUP(Tabla15[[#This Row],[N° 
Evento]],'Eventos de riesgos'!B:H,7,0)</f>
        <v xml:space="preserve">Caso
Incumplimiento normativo asociado a la omisión en el registro de la responsabilidad N54 en el RUT y en la presentación oportuna de los reportes CRS correspondientes a las vigencias 2022, 2023 y 2024 ante la DIAN, como consecuencia de una interpretación inadecuada del alcance regulatorio aplicable a las cooperativas de ahorro y crédito.La situación se originó al asumirse que las excepciones de reporte contempladas para FATCA también resultaban aplicables a CRS, bajo el entendido de que la cooperativa no se encontraba obligada a cumplir con dicha exigencia. 
No obstante, desde la Dirección de Riesgos y el área de Control Interno se informó a mediados de 2025 a la Gerencia y a la Dirección Financiera y Administrativa sobre posibles omisiones relacionadas con esta obligación. En la reunión realizada para tratar el tema, la Dirección Financiera y Administrativa asumió el compromiso de investigar a fondo su aplicabilidad e iniciar las gestiones pertinentes; sin embargo, ello no se llevó a cabo, al acogerse nuevamente la interpretación de que Febor no era sujeto obligado.Posteriormente, la DIAN citó a varias cooperativas, entre ellas Febor, para subsanar omisiones en materia de reporte, precisando que las cooperativas de ahorro y crédito, en su calidad de instituciones de depósito, se encuentran dentro del alcance de las obligaciones asociadas a CRS. En el caso de Febor, la citación se recibió el 25 de febrero, estableciéndose como fecha de compromiso de respuesta el 5 de marzo. A partir de ello, se identificó que la cooperativa no tenía registrada la responsabilidad N54 en el RUT y no había efectuado los reportes correspondientes a las vigencias 2022, 2023 y 2024.En atención a esta situación, Febor realizó la revisión de las exigencias previstas en la Resolución 078 respecto de CRS, identificó posibles residentes fiscales sujetos de reporte, solicitó la actualización de información para confirmar dicha condición y, con base en los casos validados, procedió a presentar los reportes correspondientes ante la DIAN. Como consecuencia del incumplimiento extemporáneo, la cooperativa asumió una multa mínima de $524.000 por cada año, para un total de $1.572.000, además de los reprocesos operativos derivados de la regularización de la obligación.Primer comunicado El 18 de febrero de 2026, la cooperativa Febor Entidad Cooperativa recibió un comunicado de la Dirección de Impuestos y Aduanas Nacionales (en adelante DIAN), mediante el cual se informó sobre una acción de control relacionada con el cumplimiento de las responsabilidades establecidas en el artículo 631-4 del Estatuto Tributario de Colombia, referente al intercambio automático de información financiera (CRS).
 En la comunicación se indicó que, al revisar el Registro Único Tributario (RUT), no se encontró registrada la responsabilidad 54 correspondiente a esta obligación, por lo que la entidad podría no haber presentado los formatos establecidos para los años gravables 2022 y 2023. En consecuencia, la DIAN solicitó diligenciar un formulario a través de un código QR dentro de los cinco días siguientes, con el fin de aclarar la situación y definir las acciones correspondientes. (ver anexo 001. Acción de control 1er correo DIAN).Citación virtual para acción de controlEl 24 de febrero de 2026, la cooperativa Febor Entidad Cooperativa recibió una citación de la DIAN para participar en una comparecencia virtual, en el marco de una acción de control orientada a verificar la posible omisión en el reporte de información CRS correspondiente a los años gravables 2022 a 2024, conforme a lo establecido en el artículo 631-4 del Estatuto Tributario de Colombia y la Resolución 78 de 2020. 
La citación programó una reunión virtual el 25 de febrero de 2026 a las 2:00 p. m., a través de Microsoft Teams, con el auditor asignado por la DIAN, con el propósito de revisar la situación y aclarar el cumplimiento de las obligaciones de reporte de intercambio automático de información financiera. (ver Anexo 002. Citación virtual)Resumen acta de entrevistaEl 25 de febrero de 2026, se llevó a cabo una reunión virtual con la DIAN en desarrollo de la acción de control relacionada con la posible omisión en el reporte de información CRS para los años gravables 2022, 2023 y 2024, conforme a lo establecido en el artículo 631-4 del Estatuto Tributario de Colombia y la Resolución 0078 de 2020. La diligencia fue atendida por funcionarios de la División de Fiscalización y Liquidación Tributaria Extensiva de la DIAN y, por parte de Febor Entidad Cooperativa, participaron el representante legal y la directora financiera y contadora. 
Durante la reunión se explicó que la finalidad de la citación era verificar si a la cooperativa le aplica la responsabilidad 54 en el RUT relacionada con el intercambio automático de información financiera (CRS) y, en caso de corresponder, si debía presentar los formatos 2430 o 2704, así como las eventuales sanciones previstas en la normativa tributaria. En respuesta, la cooperativa manifestó que se encontraba revisando sus bases de datos para identificar posibles casos que debieran ser reportados, señalando que preliminarmente no se tenían asociados con residencia fiscal en el exterior; no obstante, indicó que realizaría la verificación correspondiente y que, en caso de ser necesario, presentaría los reportes de los años 2022, 2023 y 2024 y remitiría los soportes a la DIAN a más tardar el 5 de marzo de 2026.Gestiones internas Ante el llamado de la DIAN por una posible omisión en los reportes de intercambio automático de información, Febor adelantó las gestiones necesarias para atender el requerimiento y regularizar la situación identificada. En este proceso, se realizaron actividades orientadas a la segmentación de posibles residentes fiscales, la actualización de datos de los asociados y la capacitación sobre el uso de la plataforma dispuesta por la DIAN para el cumplimiento de esta obligación. Como resultado, se remitieron los documentos legales de la Cooperativa, junto con los formatos CRS 2430 y 2704 correspondientes a las vigencias 2022, 2023 y 2024, así como los formularios 490 relacionados con la presentación extemporánea. Esta actuación permitió subsanar la omisión, atender el requerimiento efectuado por la DIAN y avanzar en el cierre de la brecha de cumplimiento identificada.
Causas
La causa principal del evento correspondió a una interpretación errónea de la obligación regulatoria, al considerar que las exclusiones aplicables a FATCA también cobijaban el cumplimiento de CRS.Como causas asociadas se identifican las siguientes:1. Interpretación normativa inadecuada. Se extrapoló el tratamiento de FATCA a CRS sin efectuar una validación específica e independiente del alcance normativo aplicable.3. Insuficiente gestión frente a alertas internas previas. Desde la Dirección de Riesgos y el área de Control Interno se informó a mediados del año 2025 a la Gerencia y a la Dirección Financiera y Administrativa sobre posibles omisiones relacionadas con esta obligación. En la reunión realizada sobre el tema, la Dirección Financiera y Administrativa asumió el compromiso de investigar a fondo su aplicabilidad e iniciar las gestiones pertinentes; sin embargo, dichas acciones no se materializaron, al acogerse nuevamente la interpretación de que la cooperativa no se encontraba obligada. 4. Falta de mecanismos efectivos de escalamiento y cierre. Aunque la situación fue advertida internamente, no se consolidó un proceso de seguimiento, validación definitiva y cierre formal que permitiera asegurar una decisión sustentada y la ejecución oportuna de las acciones requeridas.
Impactos
*Impacto económico. Impacto económico. Se materializó la imposición de una multa mínima de $524.000 por cada año no reportado, para un total de $1.572.000 correspondiente a las vigencias 2022, 2023 y 2024. También  se pagó por honorarios del asesor externo un valor de $7.940.000.
*Impacto operativo. Se generaron reprocesos y una carga operativa no prevista, debido a la ejecución extemporánea de actividades que debieron atenderse oportunamente dentro del proceso normal de cumplimiento.
*Impacto reputacional. La situación evidenció una debilidad en la interpretación y gestión de obligaciones regulatorias, con potencial afectación frente a organismos de control y seguimiento.
</v>
      </c>
      <c r="U327" s="61">
        <f>VLOOKUP(Tabla15[[#This Row],[N° 
Evento]],'Eventos de riesgos'!B:I,8,0)</f>
        <v>10318500</v>
      </c>
      <c r="V327" s="61">
        <f>VLOOKUP(Tabla15[[#This Row],[N° 
Evento]],'Eventos de riesgos'!B:J,9,0)</f>
        <v>0</v>
      </c>
      <c r="W327" s="61">
        <f>VLOOKUP(Tabla15[[#This Row],[N° 
Evento]],'Eventos de riesgos'!B:K,10,0)</f>
        <v>0</v>
      </c>
      <c r="X327" s="59" t="str">
        <f>VLOOKUP(Tabla15[[#This Row],[N° 
Evento]],'Eventos de riesgos'!B:L,11,0)</f>
        <v>7 - Ejecución y Administración de Procesos</v>
      </c>
      <c r="Y327" s="59" t="str">
        <f>VLOOKUP(Tabla15[[#This Row],[N° 
Evento]],'Eventos de riesgos'!B:M,12,0)</f>
        <v>72 - Seguimiento y Presentación de Informes</v>
      </c>
      <c r="Z327" s="59" t="str">
        <f>VLOOKUP(Tabla15[[#This Row],[N° 
Evento]],'Eventos de riesgos'!B:N,13,0)</f>
        <v>721 - Incumplimiento de la Obligación de Informar</v>
      </c>
      <c r="AA327" s="44" t="str">
        <f>+VLOOKUP(Tabla15[[#This Row],[N° 
Evento]],'Eventos de riesgos'!B:AE,23,0)</f>
        <v>Incumplimiento reporte CRS</v>
      </c>
      <c r="AB327" s="54" t="str">
        <f>VLOOKUP(Tabla15[[#This Row],[N° 
Evento]],'Eventos de riesgos'!B:O,14,0)</f>
        <v>Ninguna</v>
      </c>
      <c r="AC327" s="60">
        <f>VLOOKUP(Tabla15[[#This Row],[N° 
Evento]],'Eventos de riesgos'!B:P,15,0)</f>
        <v>46081.695833333331</v>
      </c>
      <c r="AD327" s="54" t="str">
        <f>VLOOKUP(Tabla15[[#This Row],[N° 
Evento]],'Eventos de riesgos'!B:Q,16,0)</f>
        <v>Ninguno</v>
      </c>
      <c r="AE327" s="54" t="str">
        <f>VLOOKUP(Tabla15[[#This Row],[N° 
Evento]],'Eventos de riesgos'!B:R,17,0)</f>
        <v>Ninguno</v>
      </c>
      <c r="AF327" s="56" t="str">
        <f>VLOOKUP(Tabla15[[#This Row],[N° 
Evento]],'Eventos de riesgos'!B:V,21,0)</f>
        <v>Aprobado</v>
      </c>
      <c r="AG327" s="59" t="str">
        <f>VLOOKUP(Tabla15[[#This Row],[N° 
Evento]],'Eventos de riesgos'!B:W,22,0)</f>
        <v>20/03/2026 16:46:26: Creado</v>
      </c>
    </row>
    <row r="328" spans="3:33" ht="46.5" customHeight="1" x14ac:dyDescent="0.55000000000000004">
      <c r="C328" s="43" t="str">
        <f>+Tabla15[[#This Row],[N° 
Evento]]&amp;"-"&amp;Tabla15[[#This Row],[N° Tarea]]</f>
        <v>88-2</v>
      </c>
      <c r="D328" s="54">
        <v>88</v>
      </c>
      <c r="E328" s="54">
        <v>2</v>
      </c>
      <c r="F328" s="51" t="s">
        <v>1028</v>
      </c>
      <c r="G328" s="44" t="s">
        <v>1019</v>
      </c>
      <c r="H328" s="44" t="s">
        <v>1040</v>
      </c>
      <c r="I328" s="44" t="s">
        <v>1448</v>
      </c>
      <c r="J328" s="57">
        <v>46071</v>
      </c>
      <c r="K328" s="57">
        <v>46072</v>
      </c>
      <c r="L328" s="71" t="str">
        <f>IF(Tabla15[[#This Row],[Fecha de Finalización]]&gt;0,"Cerrada","En Proceso")</f>
        <v>Cerrada</v>
      </c>
      <c r="M328" s="52">
        <f t="shared" ref="M328:M340" si="18">+K328-J328</f>
        <v>1</v>
      </c>
      <c r="N328" s="44"/>
      <c r="O328" s="54">
        <f>VLOOKUP(Tabla15[[#This Row],[N° 
Evento]],'Eventos de riesgos'!B:C,2,0)</f>
        <v>2026</v>
      </c>
      <c r="P328" s="54" t="str">
        <f>VLOOKUP(Tabla15[[#This Row],[N° 
Evento]],'Eventos de riesgos'!B:D,3,0)</f>
        <v xml:space="preserve">Feb </v>
      </c>
      <c r="Q328" s="60">
        <f>VLOOKUP(Tabla15[[#This Row],[N° 
Evento]],'Eventos de riesgos'!B:E,4,0)</f>
        <v>46099.695833333331</v>
      </c>
      <c r="R328" s="60">
        <f>VLOOKUP(Tabla15[[#This Row],[N° 
Evento]],'Eventos de riesgos'!B:F,5,0)</f>
        <v>46115.695833333331</v>
      </c>
      <c r="S328" s="60">
        <f>VLOOKUP(Tabla15[[#This Row],[N° 
Evento]],'Eventos de riesgos'!B:G,6,0)</f>
        <v>46100.696527777778</v>
      </c>
      <c r="T328" s="62" t="str">
        <f>VLOOKUP(Tabla15[[#This Row],[N° 
Evento]],'Eventos de riesgos'!B:H,7,0)</f>
        <v xml:space="preserve">Caso
Incumplimiento normativo asociado a la omisión en el registro de la responsabilidad N54 en el RUT y en la presentación oportuna de los reportes CRS correspondientes a las vigencias 2022, 2023 y 2024 ante la DIAN, como consecuencia de una interpretación inadecuada del alcance regulatorio aplicable a las cooperativas de ahorro y crédito.La situación se originó al asumirse que las excepciones de reporte contempladas para FATCA también resultaban aplicables a CRS, bajo el entendido de que la cooperativa no se encontraba obligada a cumplir con dicha exigencia. 
No obstante, desde la Dirección de Riesgos y el área de Control Interno se informó a mediados de 2025 a la Gerencia y a la Dirección Financiera y Administrativa sobre posibles omisiones relacionadas con esta obligación. En la reunión realizada para tratar el tema, la Dirección Financiera y Administrativa asumió el compromiso de investigar a fondo su aplicabilidad e iniciar las gestiones pertinentes; sin embargo, ello no se llevó a cabo, al acogerse nuevamente la interpretación de que Febor no era sujeto obligado.Posteriormente, la DIAN citó a varias cooperativas, entre ellas Febor, para subsanar omisiones en materia de reporte, precisando que las cooperativas de ahorro y crédito, en su calidad de instituciones de depósito, se encuentran dentro del alcance de las obligaciones asociadas a CRS. En el caso de Febor, la citación se recibió el 25 de febrero, estableciéndose como fecha de compromiso de respuesta el 5 de marzo. A partir de ello, se identificó que la cooperativa no tenía registrada la responsabilidad N54 en el RUT y no había efectuado los reportes correspondientes a las vigencias 2022, 2023 y 2024.En atención a esta situación, Febor realizó la revisión de las exigencias previstas en la Resolución 078 respecto de CRS, identificó posibles residentes fiscales sujetos de reporte, solicitó la actualización de información para confirmar dicha condición y, con base en los casos validados, procedió a presentar los reportes correspondientes ante la DIAN. Como consecuencia del incumplimiento extemporáneo, la cooperativa asumió una multa mínima de $524.000 por cada año, para un total de $1.572.000, además de los reprocesos operativos derivados de la regularización de la obligación.Primer comunicado El 18 de febrero de 2026, la cooperativa Febor Entidad Cooperativa recibió un comunicado de la Dirección de Impuestos y Aduanas Nacionales (en adelante DIAN), mediante el cual se informó sobre una acción de control relacionada con el cumplimiento de las responsabilidades establecidas en el artículo 631-4 del Estatuto Tributario de Colombia, referente al intercambio automático de información financiera (CRS).
 En la comunicación se indicó que, al revisar el Registro Único Tributario (RUT), no se encontró registrada la responsabilidad 54 correspondiente a esta obligación, por lo que la entidad podría no haber presentado los formatos establecidos para los años gravables 2022 y 2023. En consecuencia, la DIAN solicitó diligenciar un formulario a través de un código QR dentro de los cinco días siguientes, con el fin de aclarar la situación y definir las acciones correspondientes. (ver anexo 001. Acción de control 1er correo DIAN).Citación virtual para acción de controlEl 24 de febrero de 2026, la cooperativa Febor Entidad Cooperativa recibió una citación de la DIAN para participar en una comparecencia virtual, en el marco de una acción de control orientada a verificar la posible omisión en el reporte de información CRS correspondiente a los años gravables 2022 a 2024, conforme a lo establecido en el artículo 631-4 del Estatuto Tributario de Colombia y la Resolución 78 de 2020. 
La citación programó una reunión virtual el 25 de febrero de 2026 a las 2:00 p. m., a través de Microsoft Teams, con el auditor asignado por la DIAN, con el propósito de revisar la situación y aclarar el cumplimiento de las obligaciones de reporte de intercambio automático de información financiera. (ver Anexo 002. Citación virtual)Resumen acta de entrevistaEl 25 de febrero de 2026, se llevó a cabo una reunión virtual con la DIAN en desarrollo de la acción de control relacionada con la posible omisión en el reporte de información CRS para los años gravables 2022, 2023 y 2024, conforme a lo establecido en el artículo 631-4 del Estatuto Tributario de Colombia y la Resolución 0078 de 2020. La diligencia fue atendida por funcionarios de la División de Fiscalización y Liquidación Tributaria Extensiva de la DIAN y, por parte de Febor Entidad Cooperativa, participaron el representante legal y la directora financiera y contadora. 
Durante la reunión se explicó que la finalidad de la citación era verificar si a la cooperativa le aplica la responsabilidad 54 en el RUT relacionada con el intercambio automático de información financiera (CRS) y, en caso de corresponder, si debía presentar los formatos 2430 o 2704, así como las eventuales sanciones previstas en la normativa tributaria. En respuesta, la cooperativa manifestó que se encontraba revisando sus bases de datos para identificar posibles casos que debieran ser reportados, señalando que preliminarmente no se tenían asociados con residencia fiscal en el exterior; no obstante, indicó que realizaría la verificación correspondiente y que, en caso de ser necesario, presentaría los reportes de los años 2022, 2023 y 2024 y remitiría los soportes a la DIAN a más tardar el 5 de marzo de 2026.Gestiones internas Ante el llamado de la DIAN por una posible omisión en los reportes de intercambio automático de información, Febor adelantó las gestiones necesarias para atender el requerimiento y regularizar la situación identificada. En este proceso, se realizaron actividades orientadas a la segmentación de posibles residentes fiscales, la actualización de datos de los asociados y la capacitación sobre el uso de la plataforma dispuesta por la DIAN para el cumplimiento de esta obligación. Como resultado, se remitieron los documentos legales de la Cooperativa, junto con los formatos CRS 2430 y 2704 correspondientes a las vigencias 2022, 2023 y 2024, así como los formularios 490 relacionados con la presentación extemporánea. Esta actuación permitió subsanar la omisión, atender el requerimiento efectuado por la DIAN y avanzar en el cierre de la brecha de cumplimiento identificada.
Causas
La causa principal del evento correspondió a una interpretación errónea de la obligación regulatoria, al considerar que las exclusiones aplicables a FATCA también cobijaban el cumplimiento de CRS.Como causas asociadas se identifican las siguientes:1. Interpretación normativa inadecuada. Se extrapoló el tratamiento de FATCA a CRS sin efectuar una validación específica e independiente del alcance normativo aplicable.3. Insuficiente gestión frente a alertas internas previas. Desde la Dirección de Riesgos y el área de Control Interno se informó a mediados del año 2025 a la Gerencia y a la Dirección Financiera y Administrativa sobre posibles omisiones relacionadas con esta obligación. En la reunión realizada sobre el tema, la Dirección Financiera y Administrativa asumió el compromiso de investigar a fondo su aplicabilidad e iniciar las gestiones pertinentes; sin embargo, dichas acciones no se materializaron, al acogerse nuevamente la interpretación de que la cooperativa no se encontraba obligada. 4. Falta de mecanismos efectivos de escalamiento y cierre. Aunque la situación fue advertida internamente, no se consolidó un proceso de seguimiento, validación definitiva y cierre formal que permitiera asegurar una decisión sustentada y la ejecución oportuna de las acciones requeridas.
Impactos
*Impacto económico. Impacto económico. Se materializó la imposición de una multa mínima de $524.000 por cada año no reportado, para un total de $1.572.000 correspondiente a las vigencias 2022, 2023 y 2024. También  se pagó por honorarios del asesor externo un valor de $7.940.000.
*Impacto operativo. Se generaron reprocesos y una carga operativa no prevista, debido a la ejecución extemporánea de actividades que debieron atenderse oportunamente dentro del proceso normal de cumplimiento.
*Impacto reputacional. La situación evidenció una debilidad en la interpretación y gestión de obligaciones regulatorias, con potencial afectación frente a organismos de control y seguimiento.
</v>
      </c>
      <c r="U328" s="49">
        <f>VLOOKUP(Tabla15[[#This Row],[N° 
Evento]],'Eventos de riesgos'!B:I,8,0)</f>
        <v>10318500</v>
      </c>
      <c r="V328" s="49">
        <f>VLOOKUP(Tabla15[[#This Row],[N° 
Evento]],'Eventos de riesgos'!B:J,9,0)</f>
        <v>0</v>
      </c>
      <c r="W328" s="49">
        <f>VLOOKUP(Tabla15[[#This Row],[N° 
Evento]],'Eventos de riesgos'!B:K,10,0)</f>
        <v>0</v>
      </c>
      <c r="X328" s="44" t="str">
        <f>VLOOKUP(Tabla15[[#This Row],[N° 
Evento]],'Eventos de riesgos'!B:L,11,0)</f>
        <v>7 - Ejecución y Administración de Procesos</v>
      </c>
      <c r="Y328" s="44" t="str">
        <f>VLOOKUP(Tabla15[[#This Row],[N° 
Evento]],'Eventos de riesgos'!B:M,12,0)</f>
        <v>72 - Seguimiento y Presentación de Informes</v>
      </c>
      <c r="Z328" s="44" t="str">
        <f>VLOOKUP(Tabla15[[#This Row],[N° 
Evento]],'Eventos de riesgos'!B:N,13,0)</f>
        <v>721 - Incumplimiento de la Obligación de Informar</v>
      </c>
      <c r="AA328" s="44" t="str">
        <f>+VLOOKUP(Tabla15[[#This Row],[N° 
Evento]],'Eventos de riesgos'!B:AE,23,0)</f>
        <v>Incumplimiento reporte CRS</v>
      </c>
      <c r="AB328" s="43" t="str">
        <f>VLOOKUP(Tabla15[[#This Row],[N° 
Evento]],'Eventos de riesgos'!B:O,14,0)</f>
        <v>Ninguna</v>
      </c>
      <c r="AC328" s="48">
        <f>VLOOKUP(Tabla15[[#This Row],[N° 
Evento]],'Eventos de riesgos'!B:P,15,0)</f>
        <v>46081.695833333331</v>
      </c>
      <c r="AD328" s="43" t="str">
        <f>VLOOKUP(Tabla15[[#This Row],[N° 
Evento]],'Eventos de riesgos'!B:Q,16,0)</f>
        <v>Ninguno</v>
      </c>
      <c r="AE328" s="43" t="str">
        <f>VLOOKUP(Tabla15[[#This Row],[N° 
Evento]],'Eventos de riesgos'!B:R,17,0)</f>
        <v>Ninguno</v>
      </c>
      <c r="AF328" s="45" t="str">
        <f>VLOOKUP(Tabla15[[#This Row],[N° 
Evento]],'Eventos de riesgos'!B:V,21,0)</f>
        <v>Aprobado</v>
      </c>
      <c r="AG328" s="44" t="str">
        <f>VLOOKUP(Tabla15[[#This Row],[N° 
Evento]],'Eventos de riesgos'!B:W,22,0)</f>
        <v>20/03/2026 16:46:26: Creado</v>
      </c>
    </row>
    <row r="329" spans="3:33" ht="46.5" customHeight="1" x14ac:dyDescent="0.55000000000000004">
      <c r="C329" s="43" t="str">
        <f>+Tabla15[[#This Row],[N° 
Evento]]&amp;"-"&amp;Tabla15[[#This Row],[N° Tarea]]</f>
        <v>88-3</v>
      </c>
      <c r="D329" s="54">
        <v>88</v>
      </c>
      <c r="E329" s="54">
        <v>3</v>
      </c>
      <c r="F329" s="51" t="s">
        <v>1029</v>
      </c>
      <c r="G329" s="44" t="s">
        <v>1019</v>
      </c>
      <c r="H329" s="44" t="s">
        <v>1040</v>
      </c>
      <c r="I329" s="44" t="s">
        <v>1448</v>
      </c>
      <c r="J329" s="57">
        <v>46071</v>
      </c>
      <c r="K329" s="57">
        <v>46072</v>
      </c>
      <c r="L329" s="71" t="str">
        <f>IF(Tabla15[[#This Row],[Fecha de Finalización]]&gt;0,"Cerrada","En Proceso")</f>
        <v>Cerrada</v>
      </c>
      <c r="M329" s="52">
        <f t="shared" si="18"/>
        <v>1</v>
      </c>
      <c r="N329" s="44"/>
      <c r="O329" s="54">
        <f>VLOOKUP(Tabla15[[#This Row],[N° 
Evento]],'Eventos de riesgos'!B:C,2,0)</f>
        <v>2026</v>
      </c>
      <c r="P329" s="54" t="str">
        <f>VLOOKUP(Tabla15[[#This Row],[N° 
Evento]],'Eventos de riesgos'!B:D,3,0)</f>
        <v xml:space="preserve">Feb </v>
      </c>
      <c r="Q329" s="60">
        <f>VLOOKUP(Tabla15[[#This Row],[N° 
Evento]],'Eventos de riesgos'!B:E,4,0)</f>
        <v>46099.695833333331</v>
      </c>
      <c r="R329" s="60">
        <f>VLOOKUP(Tabla15[[#This Row],[N° 
Evento]],'Eventos de riesgos'!B:F,5,0)</f>
        <v>46115.695833333331</v>
      </c>
      <c r="S329" s="60">
        <f>VLOOKUP(Tabla15[[#This Row],[N° 
Evento]],'Eventos de riesgos'!B:G,6,0)</f>
        <v>46100.696527777778</v>
      </c>
      <c r="T329" s="62" t="str">
        <f>VLOOKUP(Tabla15[[#This Row],[N° 
Evento]],'Eventos de riesgos'!B:H,7,0)</f>
        <v xml:space="preserve">Caso
Incumplimiento normativo asociado a la omisión en el registro de la responsabilidad N54 en el RUT y en la presentación oportuna de los reportes CRS correspondientes a las vigencias 2022, 2023 y 2024 ante la DIAN, como consecuencia de una interpretación inadecuada del alcance regulatorio aplicable a las cooperativas de ahorro y crédito.La situación se originó al asumirse que las excepciones de reporte contempladas para FATCA también resultaban aplicables a CRS, bajo el entendido de que la cooperativa no se encontraba obligada a cumplir con dicha exigencia. 
No obstante, desde la Dirección de Riesgos y el área de Control Interno se informó a mediados de 2025 a la Gerencia y a la Dirección Financiera y Administrativa sobre posibles omisiones relacionadas con esta obligación. En la reunión realizada para tratar el tema, la Dirección Financiera y Administrativa asumió el compromiso de investigar a fondo su aplicabilidad e iniciar las gestiones pertinentes; sin embargo, ello no se llevó a cabo, al acogerse nuevamente la interpretación de que Febor no era sujeto obligado.Posteriormente, la DIAN citó a varias cooperativas, entre ellas Febor, para subsanar omisiones en materia de reporte, precisando que las cooperativas de ahorro y crédito, en su calidad de instituciones de depósito, se encuentran dentro del alcance de las obligaciones asociadas a CRS. En el caso de Febor, la citación se recibió el 25 de febrero, estableciéndose como fecha de compromiso de respuesta el 5 de marzo. A partir de ello, se identificó que la cooperativa no tenía registrada la responsabilidad N54 en el RUT y no había efectuado los reportes correspondientes a las vigencias 2022, 2023 y 2024.En atención a esta situación, Febor realizó la revisión de las exigencias previstas en la Resolución 078 respecto de CRS, identificó posibles residentes fiscales sujetos de reporte, solicitó la actualización de información para confirmar dicha condición y, con base en los casos validados, procedió a presentar los reportes correspondientes ante la DIAN. Como consecuencia del incumplimiento extemporáneo, la cooperativa asumió una multa mínima de $524.000 por cada año, para un total de $1.572.000, además de los reprocesos operativos derivados de la regularización de la obligación.Primer comunicado El 18 de febrero de 2026, la cooperativa Febor Entidad Cooperativa recibió un comunicado de la Dirección de Impuestos y Aduanas Nacionales (en adelante DIAN), mediante el cual se informó sobre una acción de control relacionada con el cumplimiento de las responsabilidades establecidas en el artículo 631-4 del Estatuto Tributario de Colombia, referente al intercambio automático de información financiera (CRS).
 En la comunicación se indicó que, al revisar el Registro Único Tributario (RUT), no se encontró registrada la responsabilidad 54 correspondiente a esta obligación, por lo que la entidad podría no haber presentado los formatos establecidos para los años gravables 2022 y 2023. En consecuencia, la DIAN solicitó diligenciar un formulario a través de un código QR dentro de los cinco días siguientes, con el fin de aclarar la situación y definir las acciones correspondientes. (ver anexo 001. Acción de control 1er correo DIAN).Citación virtual para acción de controlEl 24 de febrero de 2026, la cooperativa Febor Entidad Cooperativa recibió una citación de la DIAN para participar en una comparecencia virtual, en el marco de una acción de control orientada a verificar la posible omisión en el reporte de información CRS correspondiente a los años gravables 2022 a 2024, conforme a lo establecido en el artículo 631-4 del Estatuto Tributario de Colombia y la Resolución 78 de 2020. 
La citación programó una reunión virtual el 25 de febrero de 2026 a las 2:00 p. m., a través de Microsoft Teams, con el auditor asignado por la DIAN, con el propósito de revisar la situación y aclarar el cumplimiento de las obligaciones de reporte de intercambio automático de información financiera. (ver Anexo 002. Citación virtual)Resumen acta de entrevistaEl 25 de febrero de 2026, se llevó a cabo una reunión virtual con la DIAN en desarrollo de la acción de control relacionada con la posible omisión en el reporte de información CRS para los años gravables 2022, 2023 y 2024, conforme a lo establecido en el artículo 631-4 del Estatuto Tributario de Colombia y la Resolución 0078 de 2020. La diligencia fue atendida por funcionarios de la División de Fiscalización y Liquidación Tributaria Extensiva de la DIAN y, por parte de Febor Entidad Cooperativa, participaron el representante legal y la directora financiera y contadora. 
Durante la reunión se explicó que la finalidad de la citación era verificar si a la cooperativa le aplica la responsabilidad 54 en el RUT relacionada con el intercambio automático de información financiera (CRS) y, en caso de corresponder, si debía presentar los formatos 2430 o 2704, así como las eventuales sanciones previstas en la normativa tributaria. En respuesta, la cooperativa manifestó que se encontraba revisando sus bases de datos para identificar posibles casos que debieran ser reportados, señalando que preliminarmente no se tenían asociados con residencia fiscal en el exterior; no obstante, indicó que realizaría la verificación correspondiente y que, en caso de ser necesario, presentaría los reportes de los años 2022, 2023 y 2024 y remitiría los soportes a la DIAN a más tardar el 5 de marzo de 2026.Gestiones internas Ante el llamado de la DIAN por una posible omisión en los reportes de intercambio automático de información, Febor adelantó las gestiones necesarias para atender el requerimiento y regularizar la situación identificada. En este proceso, se realizaron actividades orientadas a la segmentación de posibles residentes fiscales, la actualización de datos de los asociados y la capacitación sobre el uso de la plataforma dispuesta por la DIAN para el cumplimiento de esta obligación. Como resultado, se remitieron los documentos legales de la Cooperativa, junto con los formatos CRS 2430 y 2704 correspondientes a las vigencias 2022, 2023 y 2024, así como los formularios 490 relacionados con la presentación extemporánea. Esta actuación permitió subsanar la omisión, atender el requerimiento efectuado por la DIAN y avanzar en el cierre de la brecha de cumplimiento identificada.
Causas
La causa principal del evento correspondió a una interpretación errónea de la obligación regulatoria, al considerar que las exclusiones aplicables a FATCA también cobijaban el cumplimiento de CRS.Como causas asociadas se identifican las siguientes:1. Interpretación normativa inadecuada. Se extrapoló el tratamiento de FATCA a CRS sin efectuar una validación específica e independiente del alcance normativo aplicable.3. Insuficiente gestión frente a alertas internas previas. Desde la Dirección de Riesgos y el área de Control Interno se informó a mediados del año 2025 a la Gerencia y a la Dirección Financiera y Administrativa sobre posibles omisiones relacionadas con esta obligación. En la reunión realizada sobre el tema, la Dirección Financiera y Administrativa asumió el compromiso de investigar a fondo su aplicabilidad e iniciar las gestiones pertinentes; sin embargo, dichas acciones no se materializaron, al acogerse nuevamente la interpretación de que la cooperativa no se encontraba obligada. 4. Falta de mecanismos efectivos de escalamiento y cierre. Aunque la situación fue advertida internamente, no se consolidó un proceso de seguimiento, validación definitiva y cierre formal que permitiera asegurar una decisión sustentada y la ejecución oportuna de las acciones requeridas.
Impactos
*Impacto económico. Impacto económico. Se materializó la imposición de una multa mínima de $524.000 por cada año no reportado, para un total de $1.572.000 correspondiente a las vigencias 2022, 2023 y 2024. También  se pagó por honorarios del asesor externo un valor de $7.940.000.
*Impacto operativo. Se generaron reprocesos y una carga operativa no prevista, debido a la ejecución extemporánea de actividades que debieron atenderse oportunamente dentro del proceso normal de cumplimiento.
*Impacto reputacional. La situación evidenció una debilidad en la interpretación y gestión de obligaciones regulatorias, con potencial afectación frente a organismos de control y seguimiento.
</v>
      </c>
      <c r="U329" s="49">
        <f>VLOOKUP(Tabla15[[#This Row],[N° 
Evento]],'Eventos de riesgos'!B:I,8,0)</f>
        <v>10318500</v>
      </c>
      <c r="V329" s="49">
        <f>VLOOKUP(Tabla15[[#This Row],[N° 
Evento]],'Eventos de riesgos'!B:J,9,0)</f>
        <v>0</v>
      </c>
      <c r="W329" s="49">
        <f>VLOOKUP(Tabla15[[#This Row],[N° 
Evento]],'Eventos de riesgos'!B:K,10,0)</f>
        <v>0</v>
      </c>
      <c r="X329" s="44" t="str">
        <f>VLOOKUP(Tabla15[[#This Row],[N° 
Evento]],'Eventos de riesgos'!B:L,11,0)</f>
        <v>7 - Ejecución y Administración de Procesos</v>
      </c>
      <c r="Y329" s="44" t="str">
        <f>VLOOKUP(Tabla15[[#This Row],[N° 
Evento]],'Eventos de riesgos'!B:M,12,0)</f>
        <v>72 - Seguimiento y Presentación de Informes</v>
      </c>
      <c r="Z329" s="44" t="str">
        <f>VLOOKUP(Tabla15[[#This Row],[N° 
Evento]],'Eventos de riesgos'!B:N,13,0)</f>
        <v>721 - Incumplimiento de la Obligación de Informar</v>
      </c>
      <c r="AA329" s="44" t="str">
        <f>+VLOOKUP(Tabla15[[#This Row],[N° 
Evento]],'Eventos de riesgos'!B:AE,23,0)</f>
        <v>Incumplimiento reporte CRS</v>
      </c>
      <c r="AB329" s="43" t="str">
        <f>VLOOKUP(Tabla15[[#This Row],[N° 
Evento]],'Eventos de riesgos'!B:O,14,0)</f>
        <v>Ninguna</v>
      </c>
      <c r="AC329" s="48">
        <f>VLOOKUP(Tabla15[[#This Row],[N° 
Evento]],'Eventos de riesgos'!B:P,15,0)</f>
        <v>46081.695833333331</v>
      </c>
      <c r="AD329" s="43" t="str">
        <f>VLOOKUP(Tabla15[[#This Row],[N° 
Evento]],'Eventos de riesgos'!B:Q,16,0)</f>
        <v>Ninguno</v>
      </c>
      <c r="AE329" s="43" t="str">
        <f>VLOOKUP(Tabla15[[#This Row],[N° 
Evento]],'Eventos de riesgos'!B:R,17,0)</f>
        <v>Ninguno</v>
      </c>
      <c r="AF329" s="45" t="str">
        <f>VLOOKUP(Tabla15[[#This Row],[N° 
Evento]],'Eventos de riesgos'!B:V,21,0)</f>
        <v>Aprobado</v>
      </c>
      <c r="AG329" s="44" t="str">
        <f>VLOOKUP(Tabla15[[#This Row],[N° 
Evento]],'Eventos de riesgos'!B:W,22,0)</f>
        <v>20/03/2026 16:46:26: Creado</v>
      </c>
    </row>
    <row r="330" spans="3:33" ht="46.5" customHeight="1" x14ac:dyDescent="0.55000000000000004">
      <c r="C330" s="43" t="str">
        <f>+Tabla15[[#This Row],[N° 
Evento]]&amp;"-"&amp;Tabla15[[#This Row],[N° Tarea]]</f>
        <v>88-4</v>
      </c>
      <c r="D330" s="54">
        <v>88</v>
      </c>
      <c r="E330" s="54">
        <v>4</v>
      </c>
      <c r="F330" s="51" t="s">
        <v>1030</v>
      </c>
      <c r="G330" s="44" t="s">
        <v>1019</v>
      </c>
      <c r="H330" s="44" t="s">
        <v>1040</v>
      </c>
      <c r="I330" s="44" t="s">
        <v>1448</v>
      </c>
      <c r="J330" s="57">
        <v>46071</v>
      </c>
      <c r="K330" s="57">
        <v>46076</v>
      </c>
      <c r="L330" s="71" t="str">
        <f>IF(Tabla15[[#This Row],[Fecha de Finalización]]&gt;0,"Cerrada","En Proceso")</f>
        <v>Cerrada</v>
      </c>
      <c r="M330" s="52">
        <f t="shared" si="18"/>
        <v>5</v>
      </c>
      <c r="N330" s="44"/>
      <c r="O330" s="54">
        <f>VLOOKUP(Tabla15[[#This Row],[N° 
Evento]],'Eventos de riesgos'!B:C,2,0)</f>
        <v>2026</v>
      </c>
      <c r="P330" s="54" t="str">
        <f>VLOOKUP(Tabla15[[#This Row],[N° 
Evento]],'Eventos de riesgos'!B:D,3,0)</f>
        <v xml:space="preserve">Feb </v>
      </c>
      <c r="Q330" s="60">
        <f>VLOOKUP(Tabla15[[#This Row],[N° 
Evento]],'Eventos de riesgos'!B:E,4,0)</f>
        <v>46099.695833333331</v>
      </c>
      <c r="R330" s="60">
        <f>VLOOKUP(Tabla15[[#This Row],[N° 
Evento]],'Eventos de riesgos'!B:F,5,0)</f>
        <v>46115.695833333331</v>
      </c>
      <c r="S330" s="60">
        <f>VLOOKUP(Tabla15[[#This Row],[N° 
Evento]],'Eventos de riesgos'!B:G,6,0)</f>
        <v>46100.696527777778</v>
      </c>
      <c r="T330" s="62" t="str">
        <f>VLOOKUP(Tabla15[[#This Row],[N° 
Evento]],'Eventos de riesgos'!B:H,7,0)</f>
        <v xml:space="preserve">Caso
Incumplimiento normativo asociado a la omisión en el registro de la responsabilidad N54 en el RUT y en la presentación oportuna de los reportes CRS correspondientes a las vigencias 2022, 2023 y 2024 ante la DIAN, como consecuencia de una interpretación inadecuada del alcance regulatorio aplicable a las cooperativas de ahorro y crédito.La situación se originó al asumirse que las excepciones de reporte contempladas para FATCA también resultaban aplicables a CRS, bajo el entendido de que la cooperativa no se encontraba obligada a cumplir con dicha exigencia. 
No obstante, desde la Dirección de Riesgos y el área de Control Interno se informó a mediados de 2025 a la Gerencia y a la Dirección Financiera y Administrativa sobre posibles omisiones relacionadas con esta obligación. En la reunión realizada para tratar el tema, la Dirección Financiera y Administrativa asumió el compromiso de investigar a fondo su aplicabilidad e iniciar las gestiones pertinentes; sin embargo, ello no se llevó a cabo, al acogerse nuevamente la interpretación de que Febor no era sujeto obligado.Posteriormente, la DIAN citó a varias cooperativas, entre ellas Febor, para subsanar omisiones en materia de reporte, precisando que las cooperativas de ahorro y crédito, en su calidad de instituciones de depósito, se encuentran dentro del alcance de las obligaciones asociadas a CRS. En el caso de Febor, la citación se recibió el 25 de febrero, estableciéndose como fecha de compromiso de respuesta el 5 de marzo. A partir de ello, se identificó que la cooperativa no tenía registrada la responsabilidad N54 en el RUT y no había efectuado los reportes correspondientes a las vigencias 2022, 2023 y 2024.En atención a esta situación, Febor realizó la revisión de las exigencias previstas en la Resolución 078 respecto de CRS, identificó posibles residentes fiscales sujetos de reporte, solicitó la actualización de información para confirmar dicha condición y, con base en los casos validados, procedió a presentar los reportes correspondientes ante la DIAN. Como consecuencia del incumplimiento extemporáneo, la cooperativa asumió una multa mínima de $524.000 por cada año, para un total de $1.572.000, además de los reprocesos operativos derivados de la regularización de la obligación.Primer comunicado El 18 de febrero de 2026, la cooperativa Febor Entidad Cooperativa recibió un comunicado de la Dirección de Impuestos y Aduanas Nacionales (en adelante DIAN), mediante el cual se informó sobre una acción de control relacionada con el cumplimiento de las responsabilidades establecidas en el artículo 631-4 del Estatuto Tributario de Colombia, referente al intercambio automático de información financiera (CRS).
 En la comunicación se indicó que, al revisar el Registro Único Tributario (RUT), no se encontró registrada la responsabilidad 54 correspondiente a esta obligación, por lo que la entidad podría no haber presentado los formatos establecidos para los años gravables 2022 y 2023. En consecuencia, la DIAN solicitó diligenciar un formulario a través de un código QR dentro de los cinco días siguientes, con el fin de aclarar la situación y definir las acciones correspondientes. (ver anexo 001. Acción de control 1er correo DIAN).Citación virtual para acción de controlEl 24 de febrero de 2026, la cooperativa Febor Entidad Cooperativa recibió una citación de la DIAN para participar en una comparecencia virtual, en el marco de una acción de control orientada a verificar la posible omisión en el reporte de información CRS correspondiente a los años gravables 2022 a 2024, conforme a lo establecido en el artículo 631-4 del Estatuto Tributario de Colombia y la Resolución 78 de 2020. 
La citación programó una reunión virtual el 25 de febrero de 2026 a las 2:00 p. m., a través de Microsoft Teams, con el auditor asignado por la DIAN, con el propósito de revisar la situación y aclarar el cumplimiento de las obligaciones de reporte de intercambio automático de información financiera. (ver Anexo 002. Citación virtual)Resumen acta de entrevistaEl 25 de febrero de 2026, se llevó a cabo una reunión virtual con la DIAN en desarrollo de la acción de control relacionada con la posible omisión en el reporte de información CRS para los años gravables 2022, 2023 y 2024, conforme a lo establecido en el artículo 631-4 del Estatuto Tributario de Colombia y la Resolución 0078 de 2020. La diligencia fue atendida por funcionarios de la División de Fiscalización y Liquidación Tributaria Extensiva de la DIAN y, por parte de Febor Entidad Cooperativa, participaron el representante legal y la directora financiera y contadora. 
Durante la reunión se explicó que la finalidad de la citación era verificar si a la cooperativa le aplica la responsabilidad 54 en el RUT relacionada con el intercambio automático de información financiera (CRS) y, en caso de corresponder, si debía presentar los formatos 2430 o 2704, así como las eventuales sanciones previstas en la normativa tributaria. En respuesta, la cooperativa manifestó que se encontraba revisando sus bases de datos para identificar posibles casos que debieran ser reportados, señalando que preliminarmente no se tenían asociados con residencia fiscal en el exterior; no obstante, indicó que realizaría la verificación correspondiente y que, en caso de ser necesario, presentaría los reportes de los años 2022, 2023 y 2024 y remitiría los soportes a la DIAN a más tardar el 5 de marzo de 2026.Gestiones internas Ante el llamado de la DIAN por una posible omisión en los reportes de intercambio automático de información, Febor adelantó las gestiones necesarias para atender el requerimiento y regularizar la situación identificada. En este proceso, se realizaron actividades orientadas a la segmentación de posibles residentes fiscales, la actualización de datos de los asociados y la capacitación sobre el uso de la plataforma dispuesta por la DIAN para el cumplimiento de esta obligación. Como resultado, se remitieron los documentos legales de la Cooperativa, junto con los formatos CRS 2430 y 2704 correspondientes a las vigencias 2022, 2023 y 2024, así como los formularios 490 relacionados con la presentación extemporánea. Esta actuación permitió subsanar la omisión, atender el requerimiento efectuado por la DIAN y avanzar en el cierre de la brecha de cumplimiento identificada.
Causas
La causa principal del evento correspondió a una interpretación errónea de la obligación regulatoria, al considerar que las exclusiones aplicables a FATCA también cobijaban el cumplimiento de CRS.Como causas asociadas se identifican las siguientes:1. Interpretación normativa inadecuada. Se extrapoló el tratamiento de FATCA a CRS sin efectuar una validación específica e independiente del alcance normativo aplicable.3. Insuficiente gestión frente a alertas internas previas. Desde la Dirección de Riesgos y el área de Control Interno se informó a mediados del año 2025 a la Gerencia y a la Dirección Financiera y Administrativa sobre posibles omisiones relacionadas con esta obligación. En la reunión realizada sobre el tema, la Dirección Financiera y Administrativa asumió el compromiso de investigar a fondo su aplicabilidad e iniciar las gestiones pertinentes; sin embargo, dichas acciones no se materializaron, al acogerse nuevamente la interpretación de que la cooperativa no se encontraba obligada. 4. Falta de mecanismos efectivos de escalamiento y cierre. Aunque la situación fue advertida internamente, no se consolidó un proceso de seguimiento, validación definitiva y cierre formal que permitiera asegurar una decisión sustentada y la ejecución oportuna de las acciones requeridas.
Impactos
*Impacto económico. Impacto económico. Se materializó la imposición de una multa mínima de $524.000 por cada año no reportado, para un total de $1.572.000 correspondiente a las vigencias 2022, 2023 y 2024. También  se pagó por honorarios del asesor externo un valor de $7.940.000.
*Impacto operativo. Se generaron reprocesos y una carga operativa no prevista, debido a la ejecución extemporánea de actividades que debieron atenderse oportunamente dentro del proceso normal de cumplimiento.
*Impacto reputacional. La situación evidenció una debilidad en la interpretación y gestión de obligaciones regulatorias, con potencial afectación frente a organismos de control y seguimiento.
</v>
      </c>
      <c r="U330" s="49">
        <f>VLOOKUP(Tabla15[[#This Row],[N° 
Evento]],'Eventos de riesgos'!B:I,8,0)</f>
        <v>10318500</v>
      </c>
      <c r="V330" s="49">
        <f>VLOOKUP(Tabla15[[#This Row],[N° 
Evento]],'Eventos de riesgos'!B:J,9,0)</f>
        <v>0</v>
      </c>
      <c r="W330" s="49">
        <f>VLOOKUP(Tabla15[[#This Row],[N° 
Evento]],'Eventos de riesgos'!B:K,10,0)</f>
        <v>0</v>
      </c>
      <c r="X330" s="44" t="str">
        <f>VLOOKUP(Tabla15[[#This Row],[N° 
Evento]],'Eventos de riesgos'!B:L,11,0)</f>
        <v>7 - Ejecución y Administración de Procesos</v>
      </c>
      <c r="Y330" s="44" t="str">
        <f>VLOOKUP(Tabla15[[#This Row],[N° 
Evento]],'Eventos de riesgos'!B:M,12,0)</f>
        <v>72 - Seguimiento y Presentación de Informes</v>
      </c>
      <c r="Z330" s="44" t="str">
        <f>VLOOKUP(Tabla15[[#This Row],[N° 
Evento]],'Eventos de riesgos'!B:N,13,0)</f>
        <v>721 - Incumplimiento de la Obligación de Informar</v>
      </c>
      <c r="AA330" s="44" t="str">
        <f>+VLOOKUP(Tabla15[[#This Row],[N° 
Evento]],'Eventos de riesgos'!B:AE,23,0)</f>
        <v>Incumplimiento reporte CRS</v>
      </c>
      <c r="AB330" s="43" t="str">
        <f>VLOOKUP(Tabla15[[#This Row],[N° 
Evento]],'Eventos de riesgos'!B:O,14,0)</f>
        <v>Ninguna</v>
      </c>
      <c r="AC330" s="48">
        <f>VLOOKUP(Tabla15[[#This Row],[N° 
Evento]],'Eventos de riesgos'!B:P,15,0)</f>
        <v>46081.695833333331</v>
      </c>
      <c r="AD330" s="43" t="str">
        <f>VLOOKUP(Tabla15[[#This Row],[N° 
Evento]],'Eventos de riesgos'!B:Q,16,0)</f>
        <v>Ninguno</v>
      </c>
      <c r="AE330" s="43" t="str">
        <f>VLOOKUP(Tabla15[[#This Row],[N° 
Evento]],'Eventos de riesgos'!B:R,17,0)</f>
        <v>Ninguno</v>
      </c>
      <c r="AF330" s="45" t="str">
        <f>VLOOKUP(Tabla15[[#This Row],[N° 
Evento]],'Eventos de riesgos'!B:V,21,0)</f>
        <v>Aprobado</v>
      </c>
      <c r="AG330" s="44" t="str">
        <f>VLOOKUP(Tabla15[[#This Row],[N° 
Evento]],'Eventos de riesgos'!B:W,22,0)</f>
        <v>20/03/2026 16:46:26: Creado</v>
      </c>
    </row>
    <row r="331" spans="3:33" ht="76" customHeight="1" x14ac:dyDescent="0.55000000000000004">
      <c r="C331" s="43" t="str">
        <f>+Tabla15[[#This Row],[N° 
Evento]]&amp;"-"&amp;Tabla15[[#This Row],[N° Tarea]]</f>
        <v>88-5</v>
      </c>
      <c r="D331" s="54">
        <v>88</v>
      </c>
      <c r="E331" s="54">
        <v>5</v>
      </c>
      <c r="F331" s="51" t="s">
        <v>1031</v>
      </c>
      <c r="G331" s="44" t="s">
        <v>1019</v>
      </c>
      <c r="H331" s="44" t="s">
        <v>1041</v>
      </c>
      <c r="I331" s="44" t="s">
        <v>1450</v>
      </c>
      <c r="J331" s="57">
        <v>46071</v>
      </c>
      <c r="K331" s="57">
        <v>46077</v>
      </c>
      <c r="L331" s="71" t="str">
        <f>IF(Tabla15[[#This Row],[Fecha de Finalización]]&gt;0,"Cerrada","En Proceso")</f>
        <v>Cerrada</v>
      </c>
      <c r="M331" s="52">
        <f t="shared" si="18"/>
        <v>6</v>
      </c>
      <c r="N331" s="44"/>
      <c r="O331" s="54">
        <f>VLOOKUP(Tabla15[[#This Row],[N° 
Evento]],'Eventos de riesgos'!B:C,2,0)</f>
        <v>2026</v>
      </c>
      <c r="P331" s="54" t="str">
        <f>VLOOKUP(Tabla15[[#This Row],[N° 
Evento]],'Eventos de riesgos'!B:D,3,0)</f>
        <v xml:space="preserve">Feb </v>
      </c>
      <c r="Q331" s="60">
        <f>VLOOKUP(Tabla15[[#This Row],[N° 
Evento]],'Eventos de riesgos'!B:E,4,0)</f>
        <v>46099.695833333331</v>
      </c>
      <c r="R331" s="60">
        <f>VLOOKUP(Tabla15[[#This Row],[N° 
Evento]],'Eventos de riesgos'!B:F,5,0)</f>
        <v>46115.695833333331</v>
      </c>
      <c r="S331" s="60">
        <f>VLOOKUP(Tabla15[[#This Row],[N° 
Evento]],'Eventos de riesgos'!B:G,6,0)</f>
        <v>46100.696527777778</v>
      </c>
      <c r="T331" s="62" t="str">
        <f>VLOOKUP(Tabla15[[#This Row],[N° 
Evento]],'Eventos de riesgos'!B:H,7,0)</f>
        <v xml:space="preserve">Caso
Incumplimiento normativo asociado a la omisión en el registro de la responsabilidad N54 en el RUT y en la presentación oportuna de los reportes CRS correspondientes a las vigencias 2022, 2023 y 2024 ante la DIAN, como consecuencia de una interpretación inadecuada del alcance regulatorio aplicable a las cooperativas de ahorro y crédito.La situación se originó al asumirse que las excepciones de reporte contempladas para FATCA también resultaban aplicables a CRS, bajo el entendido de que la cooperativa no se encontraba obligada a cumplir con dicha exigencia. 
No obstante, desde la Dirección de Riesgos y el área de Control Interno se informó a mediados de 2025 a la Gerencia y a la Dirección Financiera y Administrativa sobre posibles omisiones relacionadas con esta obligación. En la reunión realizada para tratar el tema, la Dirección Financiera y Administrativa asumió el compromiso de investigar a fondo su aplicabilidad e iniciar las gestiones pertinentes; sin embargo, ello no se llevó a cabo, al acogerse nuevamente la interpretación de que Febor no era sujeto obligado.Posteriormente, la DIAN citó a varias cooperativas, entre ellas Febor, para subsanar omisiones en materia de reporte, precisando que las cooperativas de ahorro y crédito, en su calidad de instituciones de depósito, se encuentran dentro del alcance de las obligaciones asociadas a CRS. En el caso de Febor, la citación se recibió el 25 de febrero, estableciéndose como fecha de compromiso de respuesta el 5 de marzo. A partir de ello, se identificó que la cooperativa no tenía registrada la responsabilidad N54 en el RUT y no había efectuado los reportes correspondientes a las vigencias 2022, 2023 y 2024.En atención a esta situación, Febor realizó la revisión de las exigencias previstas en la Resolución 078 respecto de CRS, identificó posibles residentes fiscales sujetos de reporte, solicitó la actualización de información para confirmar dicha condición y, con base en los casos validados, procedió a presentar los reportes correspondientes ante la DIAN. Como consecuencia del incumplimiento extemporáneo, la cooperativa asumió una multa mínima de $524.000 por cada año, para un total de $1.572.000, además de los reprocesos operativos derivados de la regularización de la obligación.Primer comunicado El 18 de febrero de 2026, la cooperativa Febor Entidad Cooperativa recibió un comunicado de la Dirección de Impuestos y Aduanas Nacionales (en adelante DIAN), mediante el cual se informó sobre una acción de control relacionada con el cumplimiento de las responsabilidades establecidas en el artículo 631-4 del Estatuto Tributario de Colombia, referente al intercambio automático de información financiera (CRS).
 En la comunicación se indicó que, al revisar el Registro Único Tributario (RUT), no se encontró registrada la responsabilidad 54 correspondiente a esta obligación, por lo que la entidad podría no haber presentado los formatos establecidos para los años gravables 2022 y 2023. En consecuencia, la DIAN solicitó diligenciar un formulario a través de un código QR dentro de los cinco días siguientes, con el fin de aclarar la situación y definir las acciones correspondientes. (ver anexo 001. Acción de control 1er correo DIAN).Citación virtual para acción de controlEl 24 de febrero de 2026, la cooperativa Febor Entidad Cooperativa recibió una citación de la DIAN para participar en una comparecencia virtual, en el marco de una acción de control orientada a verificar la posible omisión en el reporte de información CRS correspondiente a los años gravables 2022 a 2024, conforme a lo establecido en el artículo 631-4 del Estatuto Tributario de Colombia y la Resolución 78 de 2020. 
La citación programó una reunión virtual el 25 de febrero de 2026 a las 2:00 p. m., a través de Microsoft Teams, con el auditor asignado por la DIAN, con el propósito de revisar la situación y aclarar el cumplimiento de las obligaciones de reporte de intercambio automático de información financiera. (ver Anexo 002. Citación virtual)Resumen acta de entrevistaEl 25 de febrero de 2026, se llevó a cabo una reunión virtual con la DIAN en desarrollo de la acción de control relacionada con la posible omisión en el reporte de información CRS para los años gravables 2022, 2023 y 2024, conforme a lo establecido en el artículo 631-4 del Estatuto Tributario de Colombia y la Resolución 0078 de 2020. La diligencia fue atendida por funcionarios de la División de Fiscalización y Liquidación Tributaria Extensiva de la DIAN y, por parte de Febor Entidad Cooperativa, participaron el representante legal y la directora financiera y contadora. 
Durante la reunión se explicó que la finalidad de la citación era verificar si a la cooperativa le aplica la responsabilidad 54 en el RUT relacionada con el intercambio automático de información financiera (CRS) y, en caso de corresponder, si debía presentar los formatos 2430 o 2704, así como las eventuales sanciones previstas en la normativa tributaria. En respuesta, la cooperativa manifestó que se encontraba revisando sus bases de datos para identificar posibles casos que debieran ser reportados, señalando que preliminarmente no se tenían asociados con residencia fiscal en el exterior; no obstante, indicó que realizaría la verificación correspondiente y que, en caso de ser necesario, presentaría los reportes de los años 2022, 2023 y 2024 y remitiría los soportes a la DIAN a más tardar el 5 de marzo de 2026.Gestiones internas Ante el llamado de la DIAN por una posible omisión en los reportes de intercambio automático de información, Febor adelantó las gestiones necesarias para atender el requerimiento y regularizar la situación identificada. En este proceso, se realizaron actividades orientadas a la segmentación de posibles residentes fiscales, la actualización de datos de los asociados y la capacitación sobre el uso de la plataforma dispuesta por la DIAN para el cumplimiento de esta obligación. Como resultado, se remitieron los documentos legales de la Cooperativa, junto con los formatos CRS 2430 y 2704 correspondientes a las vigencias 2022, 2023 y 2024, así como los formularios 490 relacionados con la presentación extemporánea. Esta actuación permitió subsanar la omisión, atender el requerimiento efectuado por la DIAN y avanzar en el cierre de la brecha de cumplimiento identificada.
Causas
La causa principal del evento correspondió a una interpretación errónea de la obligación regulatoria, al considerar que las exclusiones aplicables a FATCA también cobijaban el cumplimiento de CRS.Como causas asociadas se identifican las siguientes:1. Interpretación normativa inadecuada. Se extrapoló el tratamiento de FATCA a CRS sin efectuar una validación específica e independiente del alcance normativo aplicable.3. Insuficiente gestión frente a alertas internas previas. Desde la Dirección de Riesgos y el área de Control Interno se informó a mediados del año 2025 a la Gerencia y a la Dirección Financiera y Administrativa sobre posibles omisiones relacionadas con esta obligación. En la reunión realizada sobre el tema, la Dirección Financiera y Administrativa asumió el compromiso de investigar a fondo su aplicabilidad e iniciar las gestiones pertinentes; sin embargo, dichas acciones no se materializaron, al acogerse nuevamente la interpretación de que la cooperativa no se encontraba obligada. 4. Falta de mecanismos efectivos de escalamiento y cierre. Aunque la situación fue advertida internamente, no se consolidó un proceso de seguimiento, validación definitiva y cierre formal que permitiera asegurar una decisión sustentada y la ejecución oportuna de las acciones requeridas.
Impactos
*Impacto económico. Impacto económico. Se materializó la imposición de una multa mínima de $524.000 por cada año no reportado, para un total de $1.572.000 correspondiente a las vigencias 2022, 2023 y 2024. También  se pagó por honorarios del asesor externo un valor de $7.940.000.
*Impacto operativo. Se generaron reprocesos y una carga operativa no prevista, debido a la ejecución extemporánea de actividades que debieron atenderse oportunamente dentro del proceso normal de cumplimiento.
*Impacto reputacional. La situación evidenció una debilidad en la interpretación y gestión de obligaciones regulatorias, con potencial afectación frente a organismos de control y seguimiento.
</v>
      </c>
      <c r="U331" s="49">
        <f>VLOOKUP(Tabla15[[#This Row],[N° 
Evento]],'Eventos de riesgos'!B:I,8,0)</f>
        <v>10318500</v>
      </c>
      <c r="V331" s="49">
        <f>VLOOKUP(Tabla15[[#This Row],[N° 
Evento]],'Eventos de riesgos'!B:J,9,0)</f>
        <v>0</v>
      </c>
      <c r="W331" s="49">
        <f>VLOOKUP(Tabla15[[#This Row],[N° 
Evento]],'Eventos de riesgos'!B:K,10,0)</f>
        <v>0</v>
      </c>
      <c r="X331" s="44" t="str">
        <f>VLOOKUP(Tabla15[[#This Row],[N° 
Evento]],'Eventos de riesgos'!B:L,11,0)</f>
        <v>7 - Ejecución y Administración de Procesos</v>
      </c>
      <c r="Y331" s="44" t="str">
        <f>VLOOKUP(Tabla15[[#This Row],[N° 
Evento]],'Eventos de riesgos'!B:M,12,0)</f>
        <v>72 - Seguimiento y Presentación de Informes</v>
      </c>
      <c r="Z331" s="44" t="str">
        <f>VLOOKUP(Tabla15[[#This Row],[N° 
Evento]],'Eventos de riesgos'!B:N,13,0)</f>
        <v>721 - Incumplimiento de la Obligación de Informar</v>
      </c>
      <c r="AA331" s="44" t="str">
        <f>+VLOOKUP(Tabla15[[#This Row],[N° 
Evento]],'Eventos de riesgos'!B:AE,23,0)</f>
        <v>Incumplimiento reporte CRS</v>
      </c>
      <c r="AB331" s="43" t="str">
        <f>VLOOKUP(Tabla15[[#This Row],[N° 
Evento]],'Eventos de riesgos'!B:O,14,0)</f>
        <v>Ninguna</v>
      </c>
      <c r="AC331" s="48">
        <f>VLOOKUP(Tabla15[[#This Row],[N° 
Evento]],'Eventos de riesgos'!B:P,15,0)</f>
        <v>46081.695833333331</v>
      </c>
      <c r="AD331" s="43" t="str">
        <f>VLOOKUP(Tabla15[[#This Row],[N° 
Evento]],'Eventos de riesgos'!B:Q,16,0)</f>
        <v>Ninguno</v>
      </c>
      <c r="AE331" s="43" t="str">
        <f>VLOOKUP(Tabla15[[#This Row],[N° 
Evento]],'Eventos de riesgos'!B:R,17,0)</f>
        <v>Ninguno</v>
      </c>
      <c r="AF331" s="45" t="str">
        <f>VLOOKUP(Tabla15[[#This Row],[N° 
Evento]],'Eventos de riesgos'!B:V,21,0)</f>
        <v>Aprobado</v>
      </c>
      <c r="AG331" s="44" t="str">
        <f>VLOOKUP(Tabla15[[#This Row],[N° 
Evento]],'Eventos de riesgos'!B:W,22,0)</f>
        <v>20/03/2026 16:46:26: Creado</v>
      </c>
    </row>
    <row r="332" spans="3:33" ht="46.5" customHeight="1" x14ac:dyDescent="0.55000000000000004">
      <c r="C332" s="43" t="str">
        <f>+Tabla15[[#This Row],[N° 
Evento]]&amp;"-"&amp;Tabla15[[#This Row],[N° Tarea]]</f>
        <v>88-6</v>
      </c>
      <c r="D332" s="54">
        <v>88</v>
      </c>
      <c r="E332" s="54">
        <v>6</v>
      </c>
      <c r="F332" s="51" t="s">
        <v>1032</v>
      </c>
      <c r="G332" s="44" t="s">
        <v>1019</v>
      </c>
      <c r="H332" s="81" t="s">
        <v>1038</v>
      </c>
      <c r="I332" s="45" t="s">
        <v>1044</v>
      </c>
      <c r="J332" s="57">
        <v>46071</v>
      </c>
      <c r="K332" s="46">
        <v>46083</v>
      </c>
      <c r="L332" s="71" t="str">
        <f>IF(Tabla15[[#This Row],[Fecha de Finalización]]&gt;0,"Cerrada","En Proceso")</f>
        <v>Cerrada</v>
      </c>
      <c r="M332" s="52">
        <f t="shared" si="18"/>
        <v>12</v>
      </c>
      <c r="N332" s="44"/>
      <c r="O332" s="54">
        <f>VLOOKUP(Tabla15[[#This Row],[N° 
Evento]],'Eventos de riesgos'!B:C,2,0)</f>
        <v>2026</v>
      </c>
      <c r="P332" s="54" t="str">
        <f>VLOOKUP(Tabla15[[#This Row],[N° 
Evento]],'Eventos de riesgos'!B:D,3,0)</f>
        <v xml:space="preserve">Feb </v>
      </c>
      <c r="Q332" s="60">
        <f>VLOOKUP(Tabla15[[#This Row],[N° 
Evento]],'Eventos de riesgos'!B:E,4,0)</f>
        <v>46099.695833333331</v>
      </c>
      <c r="R332" s="60">
        <f>VLOOKUP(Tabla15[[#This Row],[N° 
Evento]],'Eventos de riesgos'!B:F,5,0)</f>
        <v>46115.695833333331</v>
      </c>
      <c r="S332" s="60">
        <f>VLOOKUP(Tabla15[[#This Row],[N° 
Evento]],'Eventos de riesgos'!B:G,6,0)</f>
        <v>46100.696527777778</v>
      </c>
      <c r="T332" s="62" t="str">
        <f>VLOOKUP(Tabla15[[#This Row],[N° 
Evento]],'Eventos de riesgos'!B:H,7,0)</f>
        <v xml:space="preserve">Caso
Incumplimiento normativo asociado a la omisión en el registro de la responsabilidad N54 en el RUT y en la presentación oportuna de los reportes CRS correspondientes a las vigencias 2022, 2023 y 2024 ante la DIAN, como consecuencia de una interpretación inadecuada del alcance regulatorio aplicable a las cooperativas de ahorro y crédito.La situación se originó al asumirse que las excepciones de reporte contempladas para FATCA también resultaban aplicables a CRS, bajo el entendido de que la cooperativa no se encontraba obligada a cumplir con dicha exigencia. 
No obstante, desde la Dirección de Riesgos y el área de Control Interno se informó a mediados de 2025 a la Gerencia y a la Dirección Financiera y Administrativa sobre posibles omisiones relacionadas con esta obligación. En la reunión realizada para tratar el tema, la Dirección Financiera y Administrativa asumió el compromiso de investigar a fondo su aplicabilidad e iniciar las gestiones pertinentes; sin embargo, ello no se llevó a cabo, al acogerse nuevamente la interpretación de que Febor no era sujeto obligado.Posteriormente, la DIAN citó a varias cooperativas, entre ellas Febor, para subsanar omisiones en materia de reporte, precisando que las cooperativas de ahorro y crédito, en su calidad de instituciones de depósito, se encuentran dentro del alcance de las obligaciones asociadas a CRS. En el caso de Febor, la citación se recibió el 25 de febrero, estableciéndose como fecha de compromiso de respuesta el 5 de marzo. A partir de ello, se identificó que la cooperativa no tenía registrada la responsabilidad N54 en el RUT y no había efectuado los reportes correspondientes a las vigencias 2022, 2023 y 2024.En atención a esta situación, Febor realizó la revisión de las exigencias previstas en la Resolución 078 respecto de CRS, identificó posibles residentes fiscales sujetos de reporte, solicitó la actualización de información para confirmar dicha condición y, con base en los casos validados, procedió a presentar los reportes correspondientes ante la DIAN. Como consecuencia del incumplimiento extemporáneo, la cooperativa asumió una multa mínima de $524.000 por cada año, para un total de $1.572.000, además de los reprocesos operativos derivados de la regularización de la obligación.Primer comunicado El 18 de febrero de 2026, la cooperativa Febor Entidad Cooperativa recibió un comunicado de la Dirección de Impuestos y Aduanas Nacionales (en adelante DIAN), mediante el cual se informó sobre una acción de control relacionada con el cumplimiento de las responsabilidades establecidas en el artículo 631-4 del Estatuto Tributario de Colombia, referente al intercambio automático de información financiera (CRS).
 En la comunicación se indicó que, al revisar el Registro Único Tributario (RUT), no se encontró registrada la responsabilidad 54 correspondiente a esta obligación, por lo que la entidad podría no haber presentado los formatos establecidos para los años gravables 2022 y 2023. En consecuencia, la DIAN solicitó diligenciar un formulario a través de un código QR dentro de los cinco días siguientes, con el fin de aclarar la situación y definir las acciones correspondientes. (ver anexo 001. Acción de control 1er correo DIAN).Citación virtual para acción de controlEl 24 de febrero de 2026, la cooperativa Febor Entidad Cooperativa recibió una citación de la DIAN para participar en una comparecencia virtual, en el marco de una acción de control orientada a verificar la posible omisión en el reporte de información CRS correspondiente a los años gravables 2022 a 2024, conforme a lo establecido en el artículo 631-4 del Estatuto Tributario de Colombia y la Resolución 78 de 2020. 
La citación programó una reunión virtual el 25 de febrero de 2026 a las 2:00 p. m., a través de Microsoft Teams, con el auditor asignado por la DIAN, con el propósito de revisar la situación y aclarar el cumplimiento de las obligaciones de reporte de intercambio automático de información financiera. (ver Anexo 002. Citación virtual)Resumen acta de entrevistaEl 25 de febrero de 2026, se llevó a cabo una reunión virtual con la DIAN en desarrollo de la acción de control relacionada con la posible omisión en el reporte de información CRS para los años gravables 2022, 2023 y 2024, conforme a lo establecido en el artículo 631-4 del Estatuto Tributario de Colombia y la Resolución 0078 de 2020. La diligencia fue atendida por funcionarios de la División de Fiscalización y Liquidación Tributaria Extensiva de la DIAN y, por parte de Febor Entidad Cooperativa, participaron el representante legal y la directora financiera y contadora. 
Durante la reunión se explicó que la finalidad de la citación era verificar si a la cooperativa le aplica la responsabilidad 54 en el RUT relacionada con el intercambio automático de información financiera (CRS) y, en caso de corresponder, si debía presentar los formatos 2430 o 2704, así como las eventuales sanciones previstas en la normativa tributaria. En respuesta, la cooperativa manifestó que se encontraba revisando sus bases de datos para identificar posibles casos que debieran ser reportados, señalando que preliminarmente no se tenían asociados con residencia fiscal en el exterior; no obstante, indicó que realizaría la verificación correspondiente y que, en caso de ser necesario, presentaría los reportes de los años 2022, 2023 y 2024 y remitiría los soportes a la DIAN a más tardar el 5 de marzo de 2026.Gestiones internas Ante el llamado de la DIAN por una posible omisión en los reportes de intercambio automático de información, Febor adelantó las gestiones necesarias para atender el requerimiento y regularizar la situación identificada. En este proceso, se realizaron actividades orientadas a la segmentación de posibles residentes fiscales, la actualización de datos de los asociados y la capacitación sobre el uso de la plataforma dispuesta por la DIAN para el cumplimiento de esta obligación. Como resultado, se remitieron los documentos legales de la Cooperativa, junto con los formatos CRS 2430 y 2704 correspondientes a las vigencias 2022, 2023 y 2024, así como los formularios 490 relacionados con la presentación extemporánea. Esta actuación permitió subsanar la omisión, atender el requerimiento efectuado por la DIAN y avanzar en el cierre de la brecha de cumplimiento identificada.
Causas
La causa principal del evento correspondió a una interpretación errónea de la obligación regulatoria, al considerar que las exclusiones aplicables a FATCA también cobijaban el cumplimiento de CRS.Como causas asociadas se identifican las siguientes:1. Interpretación normativa inadecuada. Se extrapoló el tratamiento de FATCA a CRS sin efectuar una validación específica e independiente del alcance normativo aplicable.3. Insuficiente gestión frente a alertas internas previas. Desde la Dirección de Riesgos y el área de Control Interno se informó a mediados del año 2025 a la Gerencia y a la Dirección Financiera y Administrativa sobre posibles omisiones relacionadas con esta obligación. En la reunión realizada sobre el tema, la Dirección Financiera y Administrativa asumió el compromiso de investigar a fondo su aplicabilidad e iniciar las gestiones pertinentes; sin embargo, dichas acciones no se materializaron, al acogerse nuevamente la interpretación de que la cooperativa no se encontraba obligada. 4. Falta de mecanismos efectivos de escalamiento y cierre. Aunque la situación fue advertida internamente, no se consolidó un proceso de seguimiento, validación definitiva y cierre formal que permitiera asegurar una decisión sustentada y la ejecución oportuna de las acciones requeridas.
Impactos
*Impacto económico. Impacto económico. Se materializó la imposición de una multa mínima de $524.000 por cada año no reportado, para un total de $1.572.000 correspondiente a las vigencias 2022, 2023 y 2024. También  se pagó por honorarios del asesor externo un valor de $7.940.000.
*Impacto operativo. Se generaron reprocesos y una carga operativa no prevista, debido a la ejecución extemporánea de actividades que debieron atenderse oportunamente dentro del proceso normal de cumplimiento.
*Impacto reputacional. La situación evidenció una debilidad en la interpretación y gestión de obligaciones regulatorias, con potencial afectación frente a organismos de control y seguimiento.
</v>
      </c>
      <c r="U332" s="49">
        <f>VLOOKUP(Tabla15[[#This Row],[N° 
Evento]],'Eventos de riesgos'!B:I,8,0)</f>
        <v>10318500</v>
      </c>
      <c r="V332" s="49">
        <f>VLOOKUP(Tabla15[[#This Row],[N° 
Evento]],'Eventos de riesgos'!B:J,9,0)</f>
        <v>0</v>
      </c>
      <c r="W332" s="49">
        <f>VLOOKUP(Tabla15[[#This Row],[N° 
Evento]],'Eventos de riesgos'!B:K,10,0)</f>
        <v>0</v>
      </c>
      <c r="X332" s="44" t="str">
        <f>VLOOKUP(Tabla15[[#This Row],[N° 
Evento]],'Eventos de riesgos'!B:L,11,0)</f>
        <v>7 - Ejecución y Administración de Procesos</v>
      </c>
      <c r="Y332" s="44" t="str">
        <f>VLOOKUP(Tabla15[[#This Row],[N° 
Evento]],'Eventos de riesgos'!B:M,12,0)</f>
        <v>72 - Seguimiento y Presentación de Informes</v>
      </c>
      <c r="Z332" s="44" t="str">
        <f>VLOOKUP(Tabla15[[#This Row],[N° 
Evento]],'Eventos de riesgos'!B:N,13,0)</f>
        <v>721 - Incumplimiento de la Obligación de Informar</v>
      </c>
      <c r="AA332" s="44" t="str">
        <f>+VLOOKUP(Tabla15[[#This Row],[N° 
Evento]],'Eventos de riesgos'!B:AE,23,0)</f>
        <v>Incumplimiento reporte CRS</v>
      </c>
      <c r="AB332" s="43" t="str">
        <f>VLOOKUP(Tabla15[[#This Row],[N° 
Evento]],'Eventos de riesgos'!B:O,14,0)</f>
        <v>Ninguna</v>
      </c>
      <c r="AC332" s="48">
        <f>VLOOKUP(Tabla15[[#This Row],[N° 
Evento]],'Eventos de riesgos'!B:P,15,0)</f>
        <v>46081.695833333331</v>
      </c>
      <c r="AD332" s="43" t="str">
        <f>VLOOKUP(Tabla15[[#This Row],[N° 
Evento]],'Eventos de riesgos'!B:Q,16,0)</f>
        <v>Ninguno</v>
      </c>
      <c r="AE332" s="43" t="str">
        <f>VLOOKUP(Tabla15[[#This Row],[N° 
Evento]],'Eventos de riesgos'!B:R,17,0)</f>
        <v>Ninguno</v>
      </c>
      <c r="AF332" s="45" t="str">
        <f>VLOOKUP(Tabla15[[#This Row],[N° 
Evento]],'Eventos de riesgos'!B:V,21,0)</f>
        <v>Aprobado</v>
      </c>
      <c r="AG332" s="44" t="str">
        <f>VLOOKUP(Tabla15[[#This Row],[N° 
Evento]],'Eventos de riesgos'!B:W,22,0)</f>
        <v>20/03/2026 16:46:26: Creado</v>
      </c>
    </row>
    <row r="333" spans="3:33" ht="46.5" customHeight="1" x14ac:dyDescent="0.55000000000000004">
      <c r="C333" s="43" t="str">
        <f>+Tabla15[[#This Row],[N° 
Evento]]&amp;"-"&amp;Tabla15[[#This Row],[N° Tarea]]</f>
        <v>88-7</v>
      </c>
      <c r="D333" s="54">
        <v>88</v>
      </c>
      <c r="E333" s="54">
        <v>7</v>
      </c>
      <c r="F333" s="51" t="s">
        <v>1033</v>
      </c>
      <c r="G333" s="44" t="s">
        <v>1019</v>
      </c>
      <c r="H333" s="44" t="s">
        <v>1042</v>
      </c>
      <c r="I333" s="44" t="s">
        <v>1451</v>
      </c>
      <c r="J333" s="57">
        <v>46071</v>
      </c>
      <c r="K333" s="46">
        <v>46083</v>
      </c>
      <c r="L333" s="71" t="str">
        <f>IF(Tabla15[[#This Row],[Fecha de Finalización]]&gt;0,"Cerrada","En Proceso")</f>
        <v>Cerrada</v>
      </c>
      <c r="M333" s="52">
        <f t="shared" si="18"/>
        <v>12</v>
      </c>
      <c r="N333" s="44" t="s">
        <v>1064</v>
      </c>
      <c r="O333" s="54">
        <f>VLOOKUP(Tabla15[[#This Row],[N° 
Evento]],'Eventos de riesgos'!B:C,2,0)</f>
        <v>2026</v>
      </c>
      <c r="P333" s="54" t="str">
        <f>VLOOKUP(Tabla15[[#This Row],[N° 
Evento]],'Eventos de riesgos'!B:D,3,0)</f>
        <v xml:space="preserve">Feb </v>
      </c>
      <c r="Q333" s="60">
        <f>VLOOKUP(Tabla15[[#This Row],[N° 
Evento]],'Eventos de riesgos'!B:E,4,0)</f>
        <v>46099.695833333331</v>
      </c>
      <c r="R333" s="60">
        <f>VLOOKUP(Tabla15[[#This Row],[N° 
Evento]],'Eventos de riesgos'!B:F,5,0)</f>
        <v>46115.695833333331</v>
      </c>
      <c r="S333" s="60">
        <f>VLOOKUP(Tabla15[[#This Row],[N° 
Evento]],'Eventos de riesgos'!B:G,6,0)</f>
        <v>46100.696527777778</v>
      </c>
      <c r="T333" s="62" t="str">
        <f>VLOOKUP(Tabla15[[#This Row],[N° 
Evento]],'Eventos de riesgos'!B:H,7,0)</f>
        <v xml:space="preserve">Caso
Incumplimiento normativo asociado a la omisión en el registro de la responsabilidad N54 en el RUT y en la presentación oportuna de los reportes CRS correspondientes a las vigencias 2022, 2023 y 2024 ante la DIAN, como consecuencia de una interpretación inadecuada del alcance regulatorio aplicable a las cooperativas de ahorro y crédito.La situación se originó al asumirse que las excepciones de reporte contempladas para FATCA también resultaban aplicables a CRS, bajo el entendido de que la cooperativa no se encontraba obligada a cumplir con dicha exigencia. 
No obstante, desde la Dirección de Riesgos y el área de Control Interno se informó a mediados de 2025 a la Gerencia y a la Dirección Financiera y Administrativa sobre posibles omisiones relacionadas con esta obligación. En la reunión realizada para tratar el tema, la Dirección Financiera y Administrativa asumió el compromiso de investigar a fondo su aplicabilidad e iniciar las gestiones pertinentes; sin embargo, ello no se llevó a cabo, al acogerse nuevamente la interpretación de que Febor no era sujeto obligado.Posteriormente, la DIAN citó a varias cooperativas, entre ellas Febor, para subsanar omisiones en materia de reporte, precisando que las cooperativas de ahorro y crédito, en su calidad de instituciones de depósito, se encuentran dentro del alcance de las obligaciones asociadas a CRS. En el caso de Febor, la citación se recibió el 25 de febrero, estableciéndose como fecha de compromiso de respuesta el 5 de marzo. A partir de ello, se identificó que la cooperativa no tenía registrada la responsabilidad N54 en el RUT y no había efectuado los reportes correspondientes a las vigencias 2022, 2023 y 2024.En atención a esta situación, Febor realizó la revisión de las exigencias previstas en la Resolución 078 respecto de CRS, identificó posibles residentes fiscales sujetos de reporte, solicitó la actualización de información para confirmar dicha condición y, con base en los casos validados, procedió a presentar los reportes correspondientes ante la DIAN. Como consecuencia del incumplimiento extemporáneo, la cooperativa asumió una multa mínima de $524.000 por cada año, para un total de $1.572.000, además de los reprocesos operativos derivados de la regularización de la obligación.Primer comunicado El 18 de febrero de 2026, la cooperativa Febor Entidad Cooperativa recibió un comunicado de la Dirección de Impuestos y Aduanas Nacionales (en adelante DIAN), mediante el cual se informó sobre una acción de control relacionada con el cumplimiento de las responsabilidades establecidas en el artículo 631-4 del Estatuto Tributario de Colombia, referente al intercambio automático de información financiera (CRS).
 En la comunicación se indicó que, al revisar el Registro Único Tributario (RUT), no se encontró registrada la responsabilidad 54 correspondiente a esta obligación, por lo que la entidad podría no haber presentado los formatos establecidos para los años gravables 2022 y 2023. En consecuencia, la DIAN solicitó diligenciar un formulario a través de un código QR dentro de los cinco días siguientes, con el fin de aclarar la situación y definir las acciones correspondientes. (ver anexo 001. Acción de control 1er correo DIAN).Citación virtual para acción de controlEl 24 de febrero de 2026, la cooperativa Febor Entidad Cooperativa recibió una citación de la DIAN para participar en una comparecencia virtual, en el marco de una acción de control orientada a verificar la posible omisión en el reporte de información CRS correspondiente a los años gravables 2022 a 2024, conforme a lo establecido en el artículo 631-4 del Estatuto Tributario de Colombia y la Resolución 78 de 2020. 
La citación programó una reunión virtual el 25 de febrero de 2026 a las 2:00 p. m., a través de Microsoft Teams, con el auditor asignado por la DIAN, con el propósito de revisar la situación y aclarar el cumplimiento de las obligaciones de reporte de intercambio automático de información financiera. (ver Anexo 002. Citación virtual)Resumen acta de entrevistaEl 25 de febrero de 2026, se llevó a cabo una reunión virtual con la DIAN en desarrollo de la acción de control relacionada con la posible omisión en el reporte de información CRS para los años gravables 2022, 2023 y 2024, conforme a lo establecido en el artículo 631-4 del Estatuto Tributario de Colombia y la Resolución 0078 de 2020. La diligencia fue atendida por funcionarios de la División de Fiscalización y Liquidación Tributaria Extensiva de la DIAN y, por parte de Febor Entidad Cooperativa, participaron el representante legal y la directora financiera y contadora. 
Durante la reunión se explicó que la finalidad de la citación era verificar si a la cooperativa le aplica la responsabilidad 54 en el RUT relacionada con el intercambio automático de información financiera (CRS) y, en caso de corresponder, si debía presentar los formatos 2430 o 2704, así como las eventuales sanciones previstas en la normativa tributaria. En respuesta, la cooperativa manifestó que se encontraba revisando sus bases de datos para identificar posibles casos que debieran ser reportados, señalando que preliminarmente no se tenían asociados con residencia fiscal en el exterior; no obstante, indicó que realizaría la verificación correspondiente y que, en caso de ser necesario, presentaría los reportes de los años 2022, 2023 y 2024 y remitiría los soportes a la DIAN a más tardar el 5 de marzo de 2026.Gestiones internas Ante el llamado de la DIAN por una posible omisión en los reportes de intercambio automático de información, Febor adelantó las gestiones necesarias para atender el requerimiento y regularizar la situación identificada. En este proceso, se realizaron actividades orientadas a la segmentación de posibles residentes fiscales, la actualización de datos de los asociados y la capacitación sobre el uso de la plataforma dispuesta por la DIAN para el cumplimiento de esta obligación. Como resultado, se remitieron los documentos legales de la Cooperativa, junto con los formatos CRS 2430 y 2704 correspondientes a las vigencias 2022, 2023 y 2024, así como los formularios 490 relacionados con la presentación extemporánea. Esta actuación permitió subsanar la omisión, atender el requerimiento efectuado por la DIAN y avanzar en el cierre de la brecha de cumplimiento identificada.
Causas
La causa principal del evento correspondió a una interpretación errónea de la obligación regulatoria, al considerar que las exclusiones aplicables a FATCA también cobijaban el cumplimiento de CRS.Como causas asociadas se identifican las siguientes:1. Interpretación normativa inadecuada. Se extrapoló el tratamiento de FATCA a CRS sin efectuar una validación específica e independiente del alcance normativo aplicable.3. Insuficiente gestión frente a alertas internas previas. Desde la Dirección de Riesgos y el área de Control Interno se informó a mediados del año 2025 a la Gerencia y a la Dirección Financiera y Administrativa sobre posibles omisiones relacionadas con esta obligación. En la reunión realizada sobre el tema, la Dirección Financiera y Administrativa asumió el compromiso de investigar a fondo su aplicabilidad e iniciar las gestiones pertinentes; sin embargo, dichas acciones no se materializaron, al acogerse nuevamente la interpretación de que la cooperativa no se encontraba obligada. 4. Falta de mecanismos efectivos de escalamiento y cierre. Aunque la situación fue advertida internamente, no se consolidó un proceso de seguimiento, validación definitiva y cierre formal que permitiera asegurar una decisión sustentada y la ejecución oportuna de las acciones requeridas.
Impactos
*Impacto económico. Impacto económico. Se materializó la imposición de una multa mínima de $524.000 por cada año no reportado, para un total de $1.572.000 correspondiente a las vigencias 2022, 2023 y 2024. También  se pagó por honorarios del asesor externo un valor de $7.940.000.
*Impacto operativo. Se generaron reprocesos y una carga operativa no prevista, debido a la ejecución extemporánea de actividades que debieron atenderse oportunamente dentro del proceso normal de cumplimiento.
*Impacto reputacional. La situación evidenció una debilidad en la interpretación y gestión de obligaciones regulatorias, con potencial afectación frente a organismos de control y seguimiento.
</v>
      </c>
      <c r="U333" s="49">
        <f>VLOOKUP(Tabla15[[#This Row],[N° 
Evento]],'Eventos de riesgos'!B:I,8,0)</f>
        <v>10318500</v>
      </c>
      <c r="V333" s="49">
        <f>VLOOKUP(Tabla15[[#This Row],[N° 
Evento]],'Eventos de riesgos'!B:J,9,0)</f>
        <v>0</v>
      </c>
      <c r="W333" s="49">
        <f>VLOOKUP(Tabla15[[#This Row],[N° 
Evento]],'Eventos de riesgos'!B:K,10,0)</f>
        <v>0</v>
      </c>
      <c r="X333" s="44" t="str">
        <f>VLOOKUP(Tabla15[[#This Row],[N° 
Evento]],'Eventos de riesgos'!B:L,11,0)</f>
        <v>7 - Ejecución y Administración de Procesos</v>
      </c>
      <c r="Y333" s="44" t="str">
        <f>VLOOKUP(Tabla15[[#This Row],[N° 
Evento]],'Eventos de riesgos'!B:M,12,0)</f>
        <v>72 - Seguimiento y Presentación de Informes</v>
      </c>
      <c r="Z333" s="44" t="str">
        <f>VLOOKUP(Tabla15[[#This Row],[N° 
Evento]],'Eventos de riesgos'!B:N,13,0)</f>
        <v>721 - Incumplimiento de la Obligación de Informar</v>
      </c>
      <c r="AA333" s="44" t="str">
        <f>+VLOOKUP(Tabla15[[#This Row],[N° 
Evento]],'Eventos de riesgos'!B:AE,23,0)</f>
        <v>Incumplimiento reporte CRS</v>
      </c>
      <c r="AB333" s="43" t="str">
        <f>VLOOKUP(Tabla15[[#This Row],[N° 
Evento]],'Eventos de riesgos'!B:O,14,0)</f>
        <v>Ninguna</v>
      </c>
      <c r="AC333" s="48">
        <f>VLOOKUP(Tabla15[[#This Row],[N° 
Evento]],'Eventos de riesgos'!B:P,15,0)</f>
        <v>46081.695833333331</v>
      </c>
      <c r="AD333" s="43" t="str">
        <f>VLOOKUP(Tabla15[[#This Row],[N° 
Evento]],'Eventos de riesgos'!B:Q,16,0)</f>
        <v>Ninguno</v>
      </c>
      <c r="AE333" s="43" t="str">
        <f>VLOOKUP(Tabla15[[#This Row],[N° 
Evento]],'Eventos de riesgos'!B:R,17,0)</f>
        <v>Ninguno</v>
      </c>
      <c r="AF333" s="45" t="str">
        <f>VLOOKUP(Tabla15[[#This Row],[N° 
Evento]],'Eventos de riesgos'!B:V,21,0)</f>
        <v>Aprobado</v>
      </c>
      <c r="AG333" s="44" t="str">
        <f>VLOOKUP(Tabla15[[#This Row],[N° 
Evento]],'Eventos de riesgos'!B:W,22,0)</f>
        <v>20/03/2026 16:46:26: Creado</v>
      </c>
    </row>
    <row r="334" spans="3:33" ht="46.5" customHeight="1" x14ac:dyDescent="0.55000000000000004">
      <c r="C334" s="43" t="str">
        <f>+Tabla15[[#This Row],[N° 
Evento]]&amp;"-"&amp;Tabla15[[#This Row],[N° Tarea]]</f>
        <v>88-8</v>
      </c>
      <c r="D334" s="54">
        <v>88</v>
      </c>
      <c r="E334" s="54">
        <v>8</v>
      </c>
      <c r="F334" s="51" t="s">
        <v>1034</v>
      </c>
      <c r="G334" s="44" t="s">
        <v>1020</v>
      </c>
      <c r="H334" s="44" t="s">
        <v>1043</v>
      </c>
      <c r="I334" s="44" t="s">
        <v>1452</v>
      </c>
      <c r="J334" s="57">
        <v>46071</v>
      </c>
      <c r="K334" s="46">
        <v>46083</v>
      </c>
      <c r="L334" s="71" t="str">
        <f>IF(Tabla15[[#This Row],[Fecha de Finalización]]&gt;0,"Cerrada","En Proceso")</f>
        <v>Cerrada</v>
      </c>
      <c r="M334" s="52">
        <f t="shared" si="18"/>
        <v>12</v>
      </c>
      <c r="N334" s="44" t="s">
        <v>1064</v>
      </c>
      <c r="O334" s="54">
        <f>VLOOKUP(Tabla15[[#This Row],[N° 
Evento]],'Eventos de riesgos'!B:C,2,0)</f>
        <v>2026</v>
      </c>
      <c r="P334" s="54" t="str">
        <f>VLOOKUP(Tabla15[[#This Row],[N° 
Evento]],'Eventos de riesgos'!B:D,3,0)</f>
        <v xml:space="preserve">Feb </v>
      </c>
      <c r="Q334" s="60">
        <f>VLOOKUP(Tabla15[[#This Row],[N° 
Evento]],'Eventos de riesgos'!B:E,4,0)</f>
        <v>46099.695833333331</v>
      </c>
      <c r="R334" s="60">
        <f>VLOOKUP(Tabla15[[#This Row],[N° 
Evento]],'Eventos de riesgos'!B:F,5,0)</f>
        <v>46115.695833333331</v>
      </c>
      <c r="S334" s="60">
        <f>VLOOKUP(Tabla15[[#This Row],[N° 
Evento]],'Eventos de riesgos'!B:G,6,0)</f>
        <v>46100.696527777778</v>
      </c>
      <c r="T334" s="62" t="str">
        <f>VLOOKUP(Tabla15[[#This Row],[N° 
Evento]],'Eventos de riesgos'!B:H,7,0)</f>
        <v xml:space="preserve">Caso
Incumplimiento normativo asociado a la omisión en el registro de la responsabilidad N54 en el RUT y en la presentación oportuna de los reportes CRS correspondientes a las vigencias 2022, 2023 y 2024 ante la DIAN, como consecuencia de una interpretación inadecuada del alcance regulatorio aplicable a las cooperativas de ahorro y crédito.La situación se originó al asumirse que las excepciones de reporte contempladas para FATCA también resultaban aplicables a CRS, bajo el entendido de que la cooperativa no se encontraba obligada a cumplir con dicha exigencia. 
No obstante, desde la Dirección de Riesgos y el área de Control Interno se informó a mediados de 2025 a la Gerencia y a la Dirección Financiera y Administrativa sobre posibles omisiones relacionadas con esta obligación. En la reunión realizada para tratar el tema, la Dirección Financiera y Administrativa asumió el compromiso de investigar a fondo su aplicabilidad e iniciar las gestiones pertinentes; sin embargo, ello no se llevó a cabo, al acogerse nuevamente la interpretación de que Febor no era sujeto obligado.Posteriormente, la DIAN citó a varias cooperativas, entre ellas Febor, para subsanar omisiones en materia de reporte, precisando que las cooperativas de ahorro y crédito, en su calidad de instituciones de depósito, se encuentran dentro del alcance de las obligaciones asociadas a CRS. En el caso de Febor, la citación se recibió el 25 de febrero, estableciéndose como fecha de compromiso de respuesta el 5 de marzo. A partir de ello, se identificó que la cooperativa no tenía registrada la responsabilidad N54 en el RUT y no había efectuado los reportes correspondientes a las vigencias 2022, 2023 y 2024.En atención a esta situación, Febor realizó la revisión de las exigencias previstas en la Resolución 078 respecto de CRS, identificó posibles residentes fiscales sujetos de reporte, solicitó la actualización de información para confirmar dicha condición y, con base en los casos validados, procedió a presentar los reportes correspondientes ante la DIAN. Como consecuencia del incumplimiento extemporáneo, la cooperativa asumió una multa mínima de $524.000 por cada año, para un total de $1.572.000, además de los reprocesos operativos derivados de la regularización de la obligación.Primer comunicado El 18 de febrero de 2026, la cooperativa Febor Entidad Cooperativa recibió un comunicado de la Dirección de Impuestos y Aduanas Nacionales (en adelante DIAN), mediante el cual se informó sobre una acción de control relacionada con el cumplimiento de las responsabilidades establecidas en el artículo 631-4 del Estatuto Tributario de Colombia, referente al intercambio automático de información financiera (CRS).
 En la comunicación se indicó que, al revisar el Registro Único Tributario (RUT), no se encontró registrada la responsabilidad 54 correspondiente a esta obligación, por lo que la entidad podría no haber presentado los formatos establecidos para los años gravables 2022 y 2023. En consecuencia, la DIAN solicitó diligenciar un formulario a través de un código QR dentro de los cinco días siguientes, con el fin de aclarar la situación y definir las acciones correspondientes. (ver anexo 001. Acción de control 1er correo DIAN).Citación virtual para acción de controlEl 24 de febrero de 2026, la cooperativa Febor Entidad Cooperativa recibió una citación de la DIAN para participar en una comparecencia virtual, en el marco de una acción de control orientada a verificar la posible omisión en el reporte de información CRS correspondiente a los años gravables 2022 a 2024, conforme a lo establecido en el artículo 631-4 del Estatuto Tributario de Colombia y la Resolución 78 de 2020. 
La citación programó una reunión virtual el 25 de febrero de 2026 a las 2:00 p. m., a través de Microsoft Teams, con el auditor asignado por la DIAN, con el propósito de revisar la situación y aclarar el cumplimiento de las obligaciones de reporte de intercambio automático de información financiera. (ver Anexo 002. Citación virtual)Resumen acta de entrevistaEl 25 de febrero de 2026, se llevó a cabo una reunión virtual con la DIAN en desarrollo de la acción de control relacionada con la posible omisión en el reporte de información CRS para los años gravables 2022, 2023 y 2024, conforme a lo establecido en el artículo 631-4 del Estatuto Tributario de Colombia y la Resolución 0078 de 2020. La diligencia fue atendida por funcionarios de la División de Fiscalización y Liquidación Tributaria Extensiva de la DIAN y, por parte de Febor Entidad Cooperativa, participaron el representante legal y la directora financiera y contadora. 
Durante la reunión se explicó que la finalidad de la citación era verificar si a la cooperativa le aplica la responsabilidad 54 en el RUT relacionada con el intercambio automático de información financiera (CRS) y, en caso de corresponder, si debía presentar los formatos 2430 o 2704, así como las eventuales sanciones previstas en la normativa tributaria. En respuesta, la cooperativa manifestó que se encontraba revisando sus bases de datos para identificar posibles casos que debieran ser reportados, señalando que preliminarmente no se tenían asociados con residencia fiscal en el exterior; no obstante, indicó que realizaría la verificación correspondiente y que, en caso de ser necesario, presentaría los reportes de los años 2022, 2023 y 2024 y remitiría los soportes a la DIAN a más tardar el 5 de marzo de 2026.Gestiones internas Ante el llamado de la DIAN por una posible omisión en los reportes de intercambio automático de información, Febor adelantó las gestiones necesarias para atender el requerimiento y regularizar la situación identificada. En este proceso, se realizaron actividades orientadas a la segmentación de posibles residentes fiscales, la actualización de datos de los asociados y la capacitación sobre el uso de la plataforma dispuesta por la DIAN para el cumplimiento de esta obligación. Como resultado, se remitieron los documentos legales de la Cooperativa, junto con los formatos CRS 2430 y 2704 correspondientes a las vigencias 2022, 2023 y 2024, así como los formularios 490 relacionados con la presentación extemporánea. Esta actuación permitió subsanar la omisión, atender el requerimiento efectuado por la DIAN y avanzar en el cierre de la brecha de cumplimiento identificada.
Causas
La causa principal del evento correspondió a una interpretación errónea de la obligación regulatoria, al considerar que las exclusiones aplicables a FATCA también cobijaban el cumplimiento de CRS.Como causas asociadas se identifican las siguientes:1. Interpretación normativa inadecuada. Se extrapoló el tratamiento de FATCA a CRS sin efectuar una validación específica e independiente del alcance normativo aplicable.3. Insuficiente gestión frente a alertas internas previas. Desde la Dirección de Riesgos y el área de Control Interno se informó a mediados del año 2025 a la Gerencia y a la Dirección Financiera y Administrativa sobre posibles omisiones relacionadas con esta obligación. En la reunión realizada sobre el tema, la Dirección Financiera y Administrativa asumió el compromiso de investigar a fondo su aplicabilidad e iniciar las gestiones pertinentes; sin embargo, dichas acciones no se materializaron, al acogerse nuevamente la interpretación de que la cooperativa no se encontraba obligada. 4. Falta de mecanismos efectivos de escalamiento y cierre. Aunque la situación fue advertida internamente, no se consolidó un proceso de seguimiento, validación definitiva y cierre formal que permitiera asegurar una decisión sustentada y la ejecución oportuna de las acciones requeridas.
Impactos
*Impacto económico. Impacto económico. Se materializó la imposición de una multa mínima de $524.000 por cada año no reportado, para un total de $1.572.000 correspondiente a las vigencias 2022, 2023 y 2024. También  se pagó por honorarios del asesor externo un valor de $7.940.000.
*Impacto operativo. Se generaron reprocesos y una carga operativa no prevista, debido a la ejecución extemporánea de actividades que debieron atenderse oportunamente dentro del proceso normal de cumplimiento.
*Impacto reputacional. La situación evidenció una debilidad en la interpretación y gestión de obligaciones regulatorias, con potencial afectación frente a organismos de control y seguimiento.
</v>
      </c>
      <c r="U334" s="49">
        <f>VLOOKUP(Tabla15[[#This Row],[N° 
Evento]],'Eventos de riesgos'!B:I,8,0)</f>
        <v>10318500</v>
      </c>
      <c r="V334" s="49">
        <f>VLOOKUP(Tabla15[[#This Row],[N° 
Evento]],'Eventos de riesgos'!B:J,9,0)</f>
        <v>0</v>
      </c>
      <c r="W334" s="49">
        <f>VLOOKUP(Tabla15[[#This Row],[N° 
Evento]],'Eventos de riesgos'!B:K,10,0)</f>
        <v>0</v>
      </c>
      <c r="X334" s="44" t="str">
        <f>VLOOKUP(Tabla15[[#This Row],[N° 
Evento]],'Eventos de riesgos'!B:L,11,0)</f>
        <v>7 - Ejecución y Administración de Procesos</v>
      </c>
      <c r="Y334" s="44" t="str">
        <f>VLOOKUP(Tabla15[[#This Row],[N° 
Evento]],'Eventos de riesgos'!B:M,12,0)</f>
        <v>72 - Seguimiento y Presentación de Informes</v>
      </c>
      <c r="Z334" s="44" t="str">
        <f>VLOOKUP(Tabla15[[#This Row],[N° 
Evento]],'Eventos de riesgos'!B:N,13,0)</f>
        <v>721 - Incumplimiento de la Obligación de Informar</v>
      </c>
      <c r="AA334" s="44" t="str">
        <f>+VLOOKUP(Tabla15[[#This Row],[N° 
Evento]],'Eventos de riesgos'!B:AE,23,0)</f>
        <v>Incumplimiento reporte CRS</v>
      </c>
      <c r="AB334" s="43" t="str">
        <f>VLOOKUP(Tabla15[[#This Row],[N° 
Evento]],'Eventos de riesgos'!B:O,14,0)</f>
        <v>Ninguna</v>
      </c>
      <c r="AC334" s="48">
        <f>VLOOKUP(Tabla15[[#This Row],[N° 
Evento]],'Eventos de riesgos'!B:P,15,0)</f>
        <v>46081.695833333331</v>
      </c>
      <c r="AD334" s="43" t="str">
        <f>VLOOKUP(Tabla15[[#This Row],[N° 
Evento]],'Eventos de riesgos'!B:Q,16,0)</f>
        <v>Ninguno</v>
      </c>
      <c r="AE334" s="43" t="str">
        <f>VLOOKUP(Tabla15[[#This Row],[N° 
Evento]],'Eventos de riesgos'!B:R,17,0)</f>
        <v>Ninguno</v>
      </c>
      <c r="AF334" s="45" t="str">
        <f>VLOOKUP(Tabla15[[#This Row],[N° 
Evento]],'Eventos de riesgos'!B:V,21,0)</f>
        <v>Aprobado</v>
      </c>
      <c r="AG334" s="44" t="str">
        <f>VLOOKUP(Tabla15[[#This Row],[N° 
Evento]],'Eventos de riesgos'!B:W,22,0)</f>
        <v>20/03/2026 16:46:26: Creado</v>
      </c>
    </row>
    <row r="335" spans="3:33" ht="46.5" customHeight="1" x14ac:dyDescent="0.55000000000000004">
      <c r="C335" s="43" t="str">
        <f>+Tabla15[[#This Row],[N° 
Evento]]&amp;"-"&amp;Tabla15[[#This Row],[N° Tarea]]</f>
        <v>88-9</v>
      </c>
      <c r="D335" s="54">
        <v>88</v>
      </c>
      <c r="E335" s="54">
        <v>9</v>
      </c>
      <c r="F335" s="51" t="s">
        <v>1035</v>
      </c>
      <c r="G335" s="44" t="s">
        <v>1019</v>
      </c>
      <c r="H335" s="44" t="s">
        <v>1038</v>
      </c>
      <c r="I335" s="45" t="s">
        <v>1044</v>
      </c>
      <c r="J335" s="57">
        <v>46071</v>
      </c>
      <c r="K335" s="46">
        <v>46083</v>
      </c>
      <c r="L335" s="71" t="str">
        <f>IF(Tabla15[[#This Row],[Fecha de Finalización]]&gt;0,"Cerrada","En Proceso")</f>
        <v>Cerrada</v>
      </c>
      <c r="M335" s="52">
        <f t="shared" si="18"/>
        <v>12</v>
      </c>
      <c r="N335" s="44" t="s">
        <v>1064</v>
      </c>
      <c r="O335" s="54">
        <f>VLOOKUP(Tabla15[[#This Row],[N° 
Evento]],'Eventos de riesgos'!B:C,2,0)</f>
        <v>2026</v>
      </c>
      <c r="P335" s="54" t="str">
        <f>VLOOKUP(Tabla15[[#This Row],[N° 
Evento]],'Eventos de riesgos'!B:D,3,0)</f>
        <v xml:space="preserve">Feb </v>
      </c>
      <c r="Q335" s="60">
        <f>VLOOKUP(Tabla15[[#This Row],[N° 
Evento]],'Eventos de riesgos'!B:E,4,0)</f>
        <v>46099.695833333331</v>
      </c>
      <c r="R335" s="60">
        <f>VLOOKUP(Tabla15[[#This Row],[N° 
Evento]],'Eventos de riesgos'!B:F,5,0)</f>
        <v>46115.695833333331</v>
      </c>
      <c r="S335" s="60">
        <f>VLOOKUP(Tabla15[[#This Row],[N° 
Evento]],'Eventos de riesgos'!B:G,6,0)</f>
        <v>46100.696527777778</v>
      </c>
      <c r="T335" s="62" t="str">
        <f>VLOOKUP(Tabla15[[#This Row],[N° 
Evento]],'Eventos de riesgos'!B:H,7,0)</f>
        <v xml:space="preserve">Caso
Incumplimiento normativo asociado a la omisión en el registro de la responsabilidad N54 en el RUT y en la presentación oportuna de los reportes CRS correspondientes a las vigencias 2022, 2023 y 2024 ante la DIAN, como consecuencia de una interpretación inadecuada del alcance regulatorio aplicable a las cooperativas de ahorro y crédito.La situación se originó al asumirse que las excepciones de reporte contempladas para FATCA también resultaban aplicables a CRS, bajo el entendido de que la cooperativa no se encontraba obligada a cumplir con dicha exigencia. 
No obstante, desde la Dirección de Riesgos y el área de Control Interno se informó a mediados de 2025 a la Gerencia y a la Dirección Financiera y Administrativa sobre posibles omisiones relacionadas con esta obligación. En la reunión realizada para tratar el tema, la Dirección Financiera y Administrativa asumió el compromiso de investigar a fondo su aplicabilidad e iniciar las gestiones pertinentes; sin embargo, ello no se llevó a cabo, al acogerse nuevamente la interpretación de que Febor no era sujeto obligado.Posteriormente, la DIAN citó a varias cooperativas, entre ellas Febor, para subsanar omisiones en materia de reporte, precisando que las cooperativas de ahorro y crédito, en su calidad de instituciones de depósito, se encuentran dentro del alcance de las obligaciones asociadas a CRS. En el caso de Febor, la citación se recibió el 25 de febrero, estableciéndose como fecha de compromiso de respuesta el 5 de marzo. A partir de ello, se identificó que la cooperativa no tenía registrada la responsabilidad N54 en el RUT y no había efectuado los reportes correspondientes a las vigencias 2022, 2023 y 2024.En atención a esta situación, Febor realizó la revisión de las exigencias previstas en la Resolución 078 respecto de CRS, identificó posibles residentes fiscales sujetos de reporte, solicitó la actualización de información para confirmar dicha condición y, con base en los casos validados, procedió a presentar los reportes correspondientes ante la DIAN. Como consecuencia del incumplimiento extemporáneo, la cooperativa asumió una multa mínima de $524.000 por cada año, para un total de $1.572.000, además de los reprocesos operativos derivados de la regularización de la obligación.Primer comunicado El 18 de febrero de 2026, la cooperativa Febor Entidad Cooperativa recibió un comunicado de la Dirección de Impuestos y Aduanas Nacionales (en adelante DIAN), mediante el cual se informó sobre una acción de control relacionada con el cumplimiento de las responsabilidades establecidas en el artículo 631-4 del Estatuto Tributario de Colombia, referente al intercambio automático de información financiera (CRS).
 En la comunicación se indicó que, al revisar el Registro Único Tributario (RUT), no se encontró registrada la responsabilidad 54 correspondiente a esta obligación, por lo que la entidad podría no haber presentado los formatos establecidos para los años gravables 2022 y 2023. En consecuencia, la DIAN solicitó diligenciar un formulario a través de un código QR dentro de los cinco días siguientes, con el fin de aclarar la situación y definir las acciones correspondientes. (ver anexo 001. Acción de control 1er correo DIAN).Citación virtual para acción de controlEl 24 de febrero de 2026, la cooperativa Febor Entidad Cooperativa recibió una citación de la DIAN para participar en una comparecencia virtual, en el marco de una acción de control orientada a verificar la posible omisión en el reporte de información CRS correspondiente a los años gravables 2022 a 2024, conforme a lo establecido en el artículo 631-4 del Estatuto Tributario de Colombia y la Resolución 78 de 2020. 
La citación programó una reunión virtual el 25 de febrero de 2026 a las 2:00 p. m., a través de Microsoft Teams, con el auditor asignado por la DIAN, con el propósito de revisar la situación y aclarar el cumplimiento de las obligaciones de reporte de intercambio automático de información financiera. (ver Anexo 002. Citación virtual)Resumen acta de entrevistaEl 25 de febrero de 2026, se llevó a cabo una reunión virtual con la DIAN en desarrollo de la acción de control relacionada con la posible omisión en el reporte de información CRS para los años gravables 2022, 2023 y 2024, conforme a lo establecido en el artículo 631-4 del Estatuto Tributario de Colombia y la Resolución 0078 de 2020. La diligencia fue atendida por funcionarios de la División de Fiscalización y Liquidación Tributaria Extensiva de la DIAN y, por parte de Febor Entidad Cooperativa, participaron el representante legal y la directora financiera y contadora. 
Durante la reunión se explicó que la finalidad de la citación era verificar si a la cooperativa le aplica la responsabilidad 54 en el RUT relacionada con el intercambio automático de información financiera (CRS) y, en caso de corresponder, si debía presentar los formatos 2430 o 2704, así como las eventuales sanciones previstas en la normativa tributaria. En respuesta, la cooperativa manifestó que se encontraba revisando sus bases de datos para identificar posibles casos que debieran ser reportados, señalando que preliminarmente no se tenían asociados con residencia fiscal en el exterior; no obstante, indicó que realizaría la verificación correspondiente y que, en caso de ser necesario, presentaría los reportes de los años 2022, 2023 y 2024 y remitiría los soportes a la DIAN a más tardar el 5 de marzo de 2026.Gestiones internas Ante el llamado de la DIAN por una posible omisión en los reportes de intercambio automático de información, Febor adelantó las gestiones necesarias para atender el requerimiento y regularizar la situación identificada. En este proceso, se realizaron actividades orientadas a la segmentación de posibles residentes fiscales, la actualización de datos de los asociados y la capacitación sobre el uso de la plataforma dispuesta por la DIAN para el cumplimiento de esta obligación. Como resultado, se remitieron los documentos legales de la Cooperativa, junto con los formatos CRS 2430 y 2704 correspondientes a las vigencias 2022, 2023 y 2024, así como los formularios 490 relacionados con la presentación extemporánea. Esta actuación permitió subsanar la omisión, atender el requerimiento efectuado por la DIAN y avanzar en el cierre de la brecha de cumplimiento identificada.
Causas
La causa principal del evento correspondió a una interpretación errónea de la obligación regulatoria, al considerar que las exclusiones aplicables a FATCA también cobijaban el cumplimiento de CRS.Como causas asociadas se identifican las siguientes:1. Interpretación normativa inadecuada. Se extrapoló el tratamiento de FATCA a CRS sin efectuar una validación específica e independiente del alcance normativo aplicable.3. Insuficiente gestión frente a alertas internas previas. Desde la Dirección de Riesgos y el área de Control Interno se informó a mediados del año 2025 a la Gerencia y a la Dirección Financiera y Administrativa sobre posibles omisiones relacionadas con esta obligación. En la reunión realizada sobre el tema, la Dirección Financiera y Administrativa asumió el compromiso de investigar a fondo su aplicabilidad e iniciar las gestiones pertinentes; sin embargo, dichas acciones no se materializaron, al acogerse nuevamente la interpretación de que la cooperativa no se encontraba obligada. 4. Falta de mecanismos efectivos de escalamiento y cierre. Aunque la situación fue advertida internamente, no se consolidó un proceso de seguimiento, validación definitiva y cierre formal que permitiera asegurar una decisión sustentada y la ejecución oportuna de las acciones requeridas.
Impactos
*Impacto económico. Impacto económico. Se materializó la imposición de una multa mínima de $524.000 por cada año no reportado, para un total de $1.572.000 correspondiente a las vigencias 2022, 2023 y 2024. También  se pagó por honorarios del asesor externo un valor de $7.940.000.
*Impacto operativo. Se generaron reprocesos y una carga operativa no prevista, debido a la ejecución extemporánea de actividades que debieron atenderse oportunamente dentro del proceso normal de cumplimiento.
*Impacto reputacional. La situación evidenció una debilidad en la interpretación y gestión de obligaciones regulatorias, con potencial afectación frente a organismos de control y seguimiento.
</v>
      </c>
      <c r="U335" s="49">
        <f>VLOOKUP(Tabla15[[#This Row],[N° 
Evento]],'Eventos de riesgos'!B:I,8,0)</f>
        <v>10318500</v>
      </c>
      <c r="V335" s="49">
        <f>VLOOKUP(Tabla15[[#This Row],[N° 
Evento]],'Eventos de riesgos'!B:J,9,0)</f>
        <v>0</v>
      </c>
      <c r="W335" s="49">
        <f>VLOOKUP(Tabla15[[#This Row],[N° 
Evento]],'Eventos de riesgos'!B:K,10,0)</f>
        <v>0</v>
      </c>
      <c r="X335" s="44" t="str">
        <f>VLOOKUP(Tabla15[[#This Row],[N° 
Evento]],'Eventos de riesgos'!B:L,11,0)</f>
        <v>7 - Ejecución y Administración de Procesos</v>
      </c>
      <c r="Y335" s="44" t="str">
        <f>VLOOKUP(Tabla15[[#This Row],[N° 
Evento]],'Eventos de riesgos'!B:M,12,0)</f>
        <v>72 - Seguimiento y Presentación de Informes</v>
      </c>
      <c r="Z335" s="44" t="str">
        <f>VLOOKUP(Tabla15[[#This Row],[N° 
Evento]],'Eventos de riesgos'!B:N,13,0)</f>
        <v>721 - Incumplimiento de la Obligación de Informar</v>
      </c>
      <c r="AA335" s="44" t="str">
        <f>+VLOOKUP(Tabla15[[#This Row],[N° 
Evento]],'Eventos de riesgos'!B:AE,23,0)</f>
        <v>Incumplimiento reporte CRS</v>
      </c>
      <c r="AB335" s="43" t="str">
        <f>VLOOKUP(Tabla15[[#This Row],[N° 
Evento]],'Eventos de riesgos'!B:O,14,0)</f>
        <v>Ninguna</v>
      </c>
      <c r="AC335" s="48">
        <f>VLOOKUP(Tabla15[[#This Row],[N° 
Evento]],'Eventos de riesgos'!B:P,15,0)</f>
        <v>46081.695833333331</v>
      </c>
      <c r="AD335" s="43" t="str">
        <f>VLOOKUP(Tabla15[[#This Row],[N° 
Evento]],'Eventos de riesgos'!B:Q,16,0)</f>
        <v>Ninguno</v>
      </c>
      <c r="AE335" s="43" t="str">
        <f>VLOOKUP(Tabla15[[#This Row],[N° 
Evento]],'Eventos de riesgos'!B:R,17,0)</f>
        <v>Ninguno</v>
      </c>
      <c r="AF335" s="45" t="str">
        <f>VLOOKUP(Tabla15[[#This Row],[N° 
Evento]],'Eventos de riesgos'!B:V,21,0)</f>
        <v>Aprobado</v>
      </c>
      <c r="AG335" s="44" t="str">
        <f>VLOOKUP(Tabla15[[#This Row],[N° 
Evento]],'Eventos de riesgos'!B:W,22,0)</f>
        <v>20/03/2026 16:46:26: Creado</v>
      </c>
    </row>
    <row r="336" spans="3:33" ht="107.5" customHeight="1" x14ac:dyDescent="0.55000000000000004">
      <c r="C336" s="43" t="str">
        <f>+Tabla15[[#This Row],[N° 
Evento]]&amp;"-"&amp;Tabla15[[#This Row],[N° Tarea]]</f>
        <v>88-10</v>
      </c>
      <c r="D336" s="54">
        <v>88</v>
      </c>
      <c r="E336" s="54">
        <v>10</v>
      </c>
      <c r="F336" s="51" t="s">
        <v>1036</v>
      </c>
      <c r="G336" s="44" t="s">
        <v>1020</v>
      </c>
      <c r="H336" s="44" t="s">
        <v>1040</v>
      </c>
      <c r="I336" s="44" t="s">
        <v>1448</v>
      </c>
      <c r="J336" s="57">
        <v>46071</v>
      </c>
      <c r="K336" s="46"/>
      <c r="L336" s="71" t="str">
        <f>IF(Tabla15[[#This Row],[Fecha de Finalización]]&gt;0,"Cerrada","En Proceso")</f>
        <v>En Proceso</v>
      </c>
      <c r="M336" s="52">
        <f t="shared" si="18"/>
        <v>-46071</v>
      </c>
      <c r="N336" s="44"/>
      <c r="O336" s="54">
        <f>VLOOKUP(Tabla15[[#This Row],[N° 
Evento]],'Eventos de riesgos'!B:C,2,0)</f>
        <v>2026</v>
      </c>
      <c r="P336" s="54" t="str">
        <f>VLOOKUP(Tabla15[[#This Row],[N° 
Evento]],'Eventos de riesgos'!B:D,3,0)</f>
        <v xml:space="preserve">Feb </v>
      </c>
      <c r="Q336" s="60">
        <f>VLOOKUP(Tabla15[[#This Row],[N° 
Evento]],'Eventos de riesgos'!B:E,4,0)</f>
        <v>46099.695833333331</v>
      </c>
      <c r="R336" s="60">
        <f>VLOOKUP(Tabla15[[#This Row],[N° 
Evento]],'Eventos de riesgos'!B:F,5,0)</f>
        <v>46115.695833333331</v>
      </c>
      <c r="S336" s="60">
        <f>VLOOKUP(Tabla15[[#This Row],[N° 
Evento]],'Eventos de riesgos'!B:G,6,0)</f>
        <v>46100.696527777778</v>
      </c>
      <c r="T336" s="62" t="str">
        <f>VLOOKUP(Tabla15[[#This Row],[N° 
Evento]],'Eventos de riesgos'!B:H,7,0)</f>
        <v xml:space="preserve">Caso
Incumplimiento normativo asociado a la omisión en el registro de la responsabilidad N54 en el RUT y en la presentación oportuna de los reportes CRS correspondientes a las vigencias 2022, 2023 y 2024 ante la DIAN, como consecuencia de una interpretación inadecuada del alcance regulatorio aplicable a las cooperativas de ahorro y crédito.La situación se originó al asumirse que las excepciones de reporte contempladas para FATCA también resultaban aplicables a CRS, bajo el entendido de que la cooperativa no se encontraba obligada a cumplir con dicha exigencia. 
No obstante, desde la Dirección de Riesgos y el área de Control Interno se informó a mediados de 2025 a la Gerencia y a la Dirección Financiera y Administrativa sobre posibles omisiones relacionadas con esta obligación. En la reunión realizada para tratar el tema, la Dirección Financiera y Administrativa asumió el compromiso de investigar a fondo su aplicabilidad e iniciar las gestiones pertinentes; sin embargo, ello no se llevó a cabo, al acogerse nuevamente la interpretación de que Febor no era sujeto obligado.Posteriormente, la DIAN citó a varias cooperativas, entre ellas Febor, para subsanar omisiones en materia de reporte, precisando que las cooperativas de ahorro y crédito, en su calidad de instituciones de depósito, se encuentran dentro del alcance de las obligaciones asociadas a CRS. En el caso de Febor, la citación se recibió el 25 de febrero, estableciéndose como fecha de compromiso de respuesta el 5 de marzo. A partir de ello, se identificó que la cooperativa no tenía registrada la responsabilidad N54 en el RUT y no había efectuado los reportes correspondientes a las vigencias 2022, 2023 y 2024.En atención a esta situación, Febor realizó la revisión de las exigencias previstas en la Resolución 078 respecto de CRS, identificó posibles residentes fiscales sujetos de reporte, solicitó la actualización de información para confirmar dicha condición y, con base en los casos validados, procedió a presentar los reportes correspondientes ante la DIAN. Como consecuencia del incumplimiento extemporáneo, la cooperativa asumió una multa mínima de $524.000 por cada año, para un total de $1.572.000, además de los reprocesos operativos derivados de la regularización de la obligación.Primer comunicado El 18 de febrero de 2026, la cooperativa Febor Entidad Cooperativa recibió un comunicado de la Dirección de Impuestos y Aduanas Nacionales (en adelante DIAN), mediante el cual se informó sobre una acción de control relacionada con el cumplimiento de las responsabilidades establecidas en el artículo 631-4 del Estatuto Tributario de Colombia, referente al intercambio automático de información financiera (CRS).
 En la comunicación se indicó que, al revisar el Registro Único Tributario (RUT), no se encontró registrada la responsabilidad 54 correspondiente a esta obligación, por lo que la entidad podría no haber presentado los formatos establecidos para los años gravables 2022 y 2023. En consecuencia, la DIAN solicitó diligenciar un formulario a través de un código QR dentro de los cinco días siguientes, con el fin de aclarar la situación y definir las acciones correspondientes. (ver anexo 001. Acción de control 1er correo DIAN).Citación virtual para acción de controlEl 24 de febrero de 2026, la cooperativa Febor Entidad Cooperativa recibió una citación de la DIAN para participar en una comparecencia virtual, en el marco de una acción de control orientada a verificar la posible omisión en el reporte de información CRS correspondiente a los años gravables 2022 a 2024, conforme a lo establecido en el artículo 631-4 del Estatuto Tributario de Colombia y la Resolución 78 de 2020. 
La citación programó una reunión virtual el 25 de febrero de 2026 a las 2:00 p. m., a través de Microsoft Teams, con el auditor asignado por la DIAN, con el propósito de revisar la situación y aclarar el cumplimiento de las obligaciones de reporte de intercambio automático de información financiera. (ver Anexo 002. Citación virtual)Resumen acta de entrevistaEl 25 de febrero de 2026, se llevó a cabo una reunión virtual con la DIAN en desarrollo de la acción de control relacionada con la posible omisión en el reporte de información CRS para los años gravables 2022, 2023 y 2024, conforme a lo establecido en el artículo 631-4 del Estatuto Tributario de Colombia y la Resolución 0078 de 2020. La diligencia fue atendida por funcionarios de la División de Fiscalización y Liquidación Tributaria Extensiva de la DIAN y, por parte de Febor Entidad Cooperativa, participaron el representante legal y la directora financiera y contadora. 
Durante la reunión se explicó que la finalidad de la citación era verificar si a la cooperativa le aplica la responsabilidad 54 en el RUT relacionada con el intercambio automático de información financiera (CRS) y, en caso de corresponder, si debía presentar los formatos 2430 o 2704, así como las eventuales sanciones previstas en la normativa tributaria. En respuesta, la cooperativa manifestó que se encontraba revisando sus bases de datos para identificar posibles casos que debieran ser reportados, señalando que preliminarmente no se tenían asociados con residencia fiscal en el exterior; no obstante, indicó que realizaría la verificación correspondiente y que, en caso de ser necesario, presentaría los reportes de los años 2022, 2023 y 2024 y remitiría los soportes a la DIAN a más tardar el 5 de marzo de 2026.Gestiones internas Ante el llamado de la DIAN por una posible omisión en los reportes de intercambio automático de información, Febor adelantó las gestiones necesarias para atender el requerimiento y regularizar la situación identificada. En este proceso, se realizaron actividades orientadas a la segmentación de posibles residentes fiscales, la actualización de datos de los asociados y la capacitación sobre el uso de la plataforma dispuesta por la DIAN para el cumplimiento de esta obligación. Como resultado, se remitieron los documentos legales de la Cooperativa, junto con los formatos CRS 2430 y 2704 correspondientes a las vigencias 2022, 2023 y 2024, así como los formularios 490 relacionados con la presentación extemporánea. Esta actuación permitió subsanar la omisión, atender el requerimiento efectuado por la DIAN y avanzar en el cierre de la brecha de cumplimiento identificada.
Causas
La causa principal del evento correspondió a una interpretación errónea de la obligación regulatoria, al considerar que las exclusiones aplicables a FATCA también cobijaban el cumplimiento de CRS.Como causas asociadas se identifican las siguientes:1. Interpretación normativa inadecuada. Se extrapoló el tratamiento de FATCA a CRS sin efectuar una validación específica e independiente del alcance normativo aplicable.3. Insuficiente gestión frente a alertas internas previas. Desde la Dirección de Riesgos y el área de Control Interno se informó a mediados del año 2025 a la Gerencia y a la Dirección Financiera y Administrativa sobre posibles omisiones relacionadas con esta obligación. En la reunión realizada sobre el tema, la Dirección Financiera y Administrativa asumió el compromiso de investigar a fondo su aplicabilidad e iniciar las gestiones pertinentes; sin embargo, dichas acciones no se materializaron, al acogerse nuevamente la interpretación de que la cooperativa no se encontraba obligada. 4. Falta de mecanismos efectivos de escalamiento y cierre. Aunque la situación fue advertida internamente, no se consolidó un proceso de seguimiento, validación definitiva y cierre formal que permitiera asegurar una decisión sustentada y la ejecución oportuna de las acciones requeridas.
Impactos
*Impacto económico. Impacto económico. Se materializó la imposición de una multa mínima de $524.000 por cada año no reportado, para un total de $1.572.000 correspondiente a las vigencias 2022, 2023 y 2024. También  se pagó por honorarios del asesor externo un valor de $7.940.000.
*Impacto operativo. Se generaron reprocesos y una carga operativa no prevista, debido a la ejecución extemporánea de actividades que debieron atenderse oportunamente dentro del proceso normal de cumplimiento.
*Impacto reputacional. La situación evidenció una debilidad en la interpretación y gestión de obligaciones regulatorias, con potencial afectación frente a organismos de control y seguimiento.
</v>
      </c>
      <c r="U336" s="49">
        <f>VLOOKUP(Tabla15[[#This Row],[N° 
Evento]],'Eventos de riesgos'!B:I,8,0)</f>
        <v>10318500</v>
      </c>
      <c r="V336" s="49">
        <f>VLOOKUP(Tabla15[[#This Row],[N° 
Evento]],'Eventos de riesgos'!B:J,9,0)</f>
        <v>0</v>
      </c>
      <c r="W336" s="49">
        <f>VLOOKUP(Tabla15[[#This Row],[N° 
Evento]],'Eventos de riesgos'!B:K,10,0)</f>
        <v>0</v>
      </c>
      <c r="X336" s="44" t="str">
        <f>VLOOKUP(Tabla15[[#This Row],[N° 
Evento]],'Eventos de riesgos'!B:L,11,0)</f>
        <v>7 - Ejecución y Administración de Procesos</v>
      </c>
      <c r="Y336" s="44" t="str">
        <f>VLOOKUP(Tabla15[[#This Row],[N° 
Evento]],'Eventos de riesgos'!B:M,12,0)</f>
        <v>72 - Seguimiento y Presentación de Informes</v>
      </c>
      <c r="Z336" s="44" t="str">
        <f>VLOOKUP(Tabla15[[#This Row],[N° 
Evento]],'Eventos de riesgos'!B:N,13,0)</f>
        <v>721 - Incumplimiento de la Obligación de Informar</v>
      </c>
      <c r="AA336" s="44" t="str">
        <f>+VLOOKUP(Tabla15[[#This Row],[N° 
Evento]],'Eventos de riesgos'!B:AE,23,0)</f>
        <v>Incumplimiento reporte CRS</v>
      </c>
      <c r="AB336" s="43" t="str">
        <f>VLOOKUP(Tabla15[[#This Row],[N° 
Evento]],'Eventos de riesgos'!B:O,14,0)</f>
        <v>Ninguna</v>
      </c>
      <c r="AC336" s="48">
        <f>VLOOKUP(Tabla15[[#This Row],[N° 
Evento]],'Eventos de riesgos'!B:P,15,0)</f>
        <v>46081.695833333331</v>
      </c>
      <c r="AD336" s="43" t="str">
        <f>VLOOKUP(Tabla15[[#This Row],[N° 
Evento]],'Eventos de riesgos'!B:Q,16,0)</f>
        <v>Ninguno</v>
      </c>
      <c r="AE336" s="43" t="str">
        <f>VLOOKUP(Tabla15[[#This Row],[N° 
Evento]],'Eventos de riesgos'!B:R,17,0)</f>
        <v>Ninguno</v>
      </c>
      <c r="AF336" s="45" t="str">
        <f>VLOOKUP(Tabla15[[#This Row],[N° 
Evento]],'Eventos de riesgos'!B:V,21,0)</f>
        <v>Aprobado</v>
      </c>
      <c r="AG336" s="44" t="str">
        <f>VLOOKUP(Tabla15[[#This Row],[N° 
Evento]],'Eventos de riesgos'!B:W,22,0)</f>
        <v>20/03/2026 16:46:26: Creado</v>
      </c>
    </row>
    <row r="337" spans="3:33" ht="69.5" customHeight="1" thickBot="1" x14ac:dyDescent="0.6">
      <c r="C337" s="54" t="str">
        <f>+Tabla15[[#This Row],[N° 
Evento]]&amp;"-"&amp;Tabla15[[#This Row],[N° Tarea]]</f>
        <v>89-1</v>
      </c>
      <c r="D337" s="54">
        <v>89</v>
      </c>
      <c r="E337" s="54">
        <v>1</v>
      </c>
      <c r="F337" s="70" t="s">
        <v>1057</v>
      </c>
      <c r="G337" s="44" t="s">
        <v>1019</v>
      </c>
      <c r="H337" s="59" t="s">
        <v>1061</v>
      </c>
      <c r="I337" s="56" t="s">
        <v>91</v>
      </c>
      <c r="J337" s="57">
        <v>46066</v>
      </c>
      <c r="K337" s="57">
        <v>46067</v>
      </c>
      <c r="L337" s="72" t="str">
        <f>IF(Tabla15[[#This Row],[Fecha de Finalización]]&gt;0,"Cerrada","En Proceso")</f>
        <v>Cerrada</v>
      </c>
      <c r="M337" s="52">
        <f t="shared" ref="M337" si="19">+K337-J337</f>
        <v>1</v>
      </c>
      <c r="N337" s="59" t="s">
        <v>1457</v>
      </c>
      <c r="O337" s="54">
        <f>VLOOKUP(Tabla15[[#This Row],[N° 
Evento]],'Eventos de riesgos'!B:C,2,0)</f>
        <v>2026</v>
      </c>
      <c r="P337" s="54" t="str">
        <f>VLOOKUP(Tabla15[[#This Row],[N° 
Evento]],'Eventos de riesgos'!B:D,3,0)</f>
        <v xml:space="preserve">Feb </v>
      </c>
      <c r="Q337" s="60">
        <f>VLOOKUP(Tabla15[[#This Row],[N° 
Evento]],'Eventos de riesgos'!B:E,4,0)</f>
        <v>46054</v>
      </c>
      <c r="R337" s="60">
        <f>VLOOKUP(Tabla15[[#This Row],[N° 
Evento]],'Eventos de riesgos'!B:F,5,0)</f>
        <v>46097.750694444447</v>
      </c>
      <c r="S337" s="60">
        <f>VLOOKUP(Tabla15[[#This Row],[N° 
Evento]],'Eventos de riesgos'!B:G,6,0)</f>
        <v>46081.75</v>
      </c>
      <c r="T337" s="63" t="str">
        <f>VLOOKUP(Tabla15[[#This Row],[N° 
Evento]],'Eventos de riesgos'!B:H,7,0)</f>
        <v xml:space="preserve">Caso
En febrero no se realizó oportunamente la creación en el sistema de los convenios de telefonía correspondientes a Comcel, Movistar y Tigo, lo que impidió la programación del cobro de la cuota a 56 asociados, por un valor total de $5,07 millones, debido a que los convenios no se encontraban habilitados para el periodo respectivo.La novedad fue identificada durante la programación de la nómina de empleados, al evidenciarse que el convenio de telefonía no se estaba cobrando al gerente y otro funcionario de la cooperativa, quienes habitualmente cuentan con este servicio.
Según lo confirmado por la Dirección Financiera y la Coordinación Contable, la actividad relacionada con la creación de los convenios de telefonía venía siendo ejecutada mensualmente por la analista contable Mónica Linares. No obstante, se evidenció que esta dinámica correspondía a una forma de operación aplicada directamente por la funcionaria, sin que hubiera sido informada, formalizada ni estandarizada dentro del proceso. Así mismo, aunque desde el área contable existía la directriz de gestionar estos convenios con vigencia anual, con el fin de asegurar la continuidad del cobro automático, dicha instrucción no fue observada en la práctica, particularmente en lo relacionado con los convenios de telefonía.
En consecuencia, tras el retiro de la funcionaria de la Cooperativa, la actividad de creación mensual de estos convenios no fue advertida, por lo que no fue asumida por otro colaborador para dar continuidad al proceso.La situación evidenció debilidades en el seguimiento y control del proceso, considerando que en una auditoría previa ya se había advertido que la creación de convenios no se ejecutaba conforme a lo establecido en el procedimiento. En efecto, el caso guarda relación con una observación emitida por Auditoría en informe del 31 de agosto de 2025, en el que se señaló como oportunidad de mejora que el convenio de telefonía se venía gestionando bajo una práctica distinta a la esperada, dado que el producto era creado mensualmente una vez se recibía la factura. En dicha oportunidad se recomendó documentar el proceso y definir formalmente su forma de manejo. No obstante, no se efectuó el seguimiento correspondiente a esta observación, lo que permitió que la práctica continuara sin ser corregida, haciéndose visible la situación solo cuando la ejecución de la actividad se interrumpió tras la salida de la funcionaria.
Por otra parte, al revisar el procedimiento CYF-PR-07, se observó que, aunque establece lineamientos generales para la gestión contable de convenios y servicios no financieros, no define expresamente la periodicidad de creación de convenios como el de telefonía ni los controles para su seguimiento, lo que ratifica la necesidad de actualizarlo, estandarizarlo, divulgarlo y acogerlo correctamente.Como medida inmediata frente a lo evidenciado, la Coordinación Contable configuró los convenios de telefonía con vigencia anual en febrero, para garantizar su disponibilidad en el sistema durante toda la vigencia. La conciliación de estos convenios se viene realizando durante los primeros días de cada mes, con corte máximo al día 10. Cuando el consumo de telefonía supere la cuota estándar programada, se creará un convenio temporal por el valor excedente. 
Así mismo, se estableció que la creación de los convenios debe realizarse antes de la programación de la nómina; en caso contrario, el pago deberá efectuarse por caja. A los asociados afectados se les envió un mensaje de texto un día antes del pago de nómina, informando la no aplicación del descuento de la cuota del convenio de telefonía y solicitando realizar el pago por caja. De forma complementaria, el área de Operaciones programó el descuento para los asociados con nómina Febor Plus con cargo a ahorros voluntarios. Actualmente, continúa la conciliación de pagos para identificar los asociados que se encuentran pendientes de recaudo.
Causa
*Falta de formalización del proceso. La creación de los convenios de telefonía se realizaba bajo una práctica autónoma no informada, documentada ni definida dentro del proceso.
*Inobservancia de las directrices internas. La directriz de gestionar la creación de estos convenios con vigencia anual no fue aplicada en práctica. 
*Debilidades en el seguimiento de observaciones de mejora continua. Se ignoró la observación emitida por auditoría, lo que permitió que la práctica continuara sin ser ajustada.
Impacto.
*Posibles pérdidas por no recaudo oportuno.  La omisión en la creación de los convenios impidió el cobro automático de las cuotas de telefonía, generando exposición a posibles pérdidas por valores no recaudados o recaudos extemporáneos.
*Incremento de reprocesos operativos. La situación demandó actividades adicionales de validación, configuración de convenios, comunicación con asociados, gestión de pagos por caja, aplicación de descuentos alternos y conciliación de valores pendientes. 
*Afectación en la percepción del servicio por parte de los asociados. La no aplicación oportuna de los descuentos pudo generar inconformidad o desconfianza frente a la organización interna del proceso y la adecuada gestión de los convenios por parte de la Cooperativa.
</v>
      </c>
      <c r="U337" s="61">
        <f>VLOOKUP(Tabla15[[#This Row],[N° 
Evento]],'Eventos de riesgos'!B:I,8,0)</f>
        <v>5075108</v>
      </c>
      <c r="V337" s="61">
        <f>VLOOKUP(Tabla15[[#This Row],[N° 
Evento]],'Eventos de riesgos'!B:J,9,0)</f>
        <v>5075108</v>
      </c>
      <c r="W337" s="61">
        <f>VLOOKUP(Tabla15[[#This Row],[N° 
Evento]],'Eventos de riesgos'!B:K,10,0)</f>
        <v>0</v>
      </c>
      <c r="X337" s="59" t="str">
        <f>VLOOKUP(Tabla15[[#This Row],[N° 
Evento]],'Eventos de riesgos'!B:L,11,0)</f>
        <v>7 - Ejecución y Administración de Procesos</v>
      </c>
      <c r="Y337" s="59" t="str">
        <f>VLOOKUP(Tabla15[[#This Row],[N° 
Evento]],'Eventos de riesgos'!B:M,12,0)</f>
        <v>71 - Recepción, Ejecución y Mantenimiento de Operaciones</v>
      </c>
      <c r="Z337" s="59" t="str">
        <f>VLOOKUP(Tabla15[[#This Row],[N° 
Evento]],'Eventos de riesgos'!B:N,13,0)</f>
        <v>713 - Incumplimiento de Plazos o Responsabilidades</v>
      </c>
      <c r="AA337" s="44" t="str">
        <f>+VLOOKUP(Tabla15[[#This Row],[N° 
Evento]],'Eventos de riesgos'!B:AE,23,0)</f>
        <v>Falla en creación de convenios</v>
      </c>
      <c r="AB337" s="54" t="str">
        <f>VLOOKUP(Tabla15[[#This Row],[N° 
Evento]],'Eventos de riesgos'!B:O,14,0)</f>
        <v>Ninguna</v>
      </c>
      <c r="AC337" s="60">
        <f>VLOOKUP(Tabla15[[#This Row],[N° 
Evento]],'Eventos de riesgos'!B:P,15,0)</f>
        <v>46081.754166666666</v>
      </c>
      <c r="AD337" s="54" t="str">
        <f>VLOOKUP(Tabla15[[#This Row],[N° 
Evento]],'Eventos de riesgos'!B:Q,16,0)</f>
        <v>Convenio de servicio de telefonía</v>
      </c>
      <c r="AE337" s="54" t="str">
        <f>VLOOKUP(Tabla15[[#This Row],[N° 
Evento]],'Eventos de riesgos'!B:R,17,0)</f>
        <v>Ninguno</v>
      </c>
      <c r="AF337" s="56" t="str">
        <f>VLOOKUP(Tabla15[[#This Row],[N° 
Evento]],'Eventos de riesgos'!B:V,21,0)</f>
        <v>Aprobado</v>
      </c>
      <c r="AG337" s="59" t="str">
        <f>VLOOKUP(Tabla15[[#This Row],[N° 
Evento]],'Eventos de riesgos'!B:W,22,0)</f>
        <v>20/03/2026 18:08:14: creado
21/03/2026 23:15:58: Actualizado</v>
      </c>
    </row>
    <row r="338" spans="3:33" ht="69.5" customHeight="1" thickBot="1" x14ac:dyDescent="0.6">
      <c r="C338" s="54" t="str">
        <f>+Tabla15[[#This Row],[N° 
Evento]]&amp;"-"&amp;Tabla15[[#This Row],[N° Tarea]]</f>
        <v>89-2</v>
      </c>
      <c r="D338" s="54">
        <v>89</v>
      </c>
      <c r="E338" s="54">
        <v>2</v>
      </c>
      <c r="F338" s="69" t="s">
        <v>1056</v>
      </c>
      <c r="G338" s="44" t="s">
        <v>1019</v>
      </c>
      <c r="H338" s="59" t="s">
        <v>1038</v>
      </c>
      <c r="I338" s="56" t="s">
        <v>1044</v>
      </c>
      <c r="J338" s="57">
        <v>46066</v>
      </c>
      <c r="K338" s="57">
        <v>46081</v>
      </c>
      <c r="L338" s="72" t="str">
        <f>IF(Tabla15[[#This Row],[Fecha de Finalización]]&gt;0,"Cerrada","En Proceso")</f>
        <v>Cerrada</v>
      </c>
      <c r="M338" s="52">
        <f t="shared" ref="M338" si="20">+K338-J338</f>
        <v>15</v>
      </c>
      <c r="N338" s="59" t="s">
        <v>1456</v>
      </c>
      <c r="O338" s="54">
        <f>VLOOKUP(Tabla15[[#This Row],[N° 
Evento]],'Eventos de riesgos'!B:C,2,0)</f>
        <v>2026</v>
      </c>
      <c r="P338" s="54" t="str">
        <f>VLOOKUP(Tabla15[[#This Row],[N° 
Evento]],'Eventos de riesgos'!B:D,3,0)</f>
        <v xml:space="preserve">Feb </v>
      </c>
      <c r="Q338" s="60">
        <f>VLOOKUP(Tabla15[[#This Row],[N° 
Evento]],'Eventos de riesgos'!B:E,4,0)</f>
        <v>46054</v>
      </c>
      <c r="R338" s="60">
        <f>VLOOKUP(Tabla15[[#This Row],[N° 
Evento]],'Eventos de riesgos'!B:F,5,0)</f>
        <v>46097.750694444447</v>
      </c>
      <c r="S338" s="60">
        <f>VLOOKUP(Tabla15[[#This Row],[N° 
Evento]],'Eventos de riesgos'!B:G,6,0)</f>
        <v>46081.75</v>
      </c>
      <c r="T338" s="63" t="str">
        <f>VLOOKUP(Tabla15[[#This Row],[N° 
Evento]],'Eventos de riesgos'!B:H,7,0)</f>
        <v xml:space="preserve">Caso
En febrero no se realizó oportunamente la creación en el sistema de los convenios de telefonía correspondientes a Comcel, Movistar y Tigo, lo que impidió la programación del cobro de la cuota a 56 asociados, por un valor total de $5,07 millones, debido a que los convenios no se encontraban habilitados para el periodo respectivo.La novedad fue identificada durante la programación de la nómina de empleados, al evidenciarse que el convenio de telefonía no se estaba cobrando al gerente y otro funcionario de la cooperativa, quienes habitualmente cuentan con este servicio.
Según lo confirmado por la Dirección Financiera y la Coordinación Contable, la actividad relacionada con la creación de los convenios de telefonía venía siendo ejecutada mensualmente por la analista contable Mónica Linares. No obstante, se evidenció que esta dinámica correspondía a una forma de operación aplicada directamente por la funcionaria, sin que hubiera sido informada, formalizada ni estandarizada dentro del proceso. Así mismo, aunque desde el área contable existía la directriz de gestionar estos convenios con vigencia anual, con el fin de asegurar la continuidad del cobro automático, dicha instrucción no fue observada en la práctica, particularmente en lo relacionado con los convenios de telefonía.
En consecuencia, tras el retiro de la funcionaria de la Cooperativa, la actividad de creación mensual de estos convenios no fue advertida, por lo que no fue asumida por otro colaborador para dar continuidad al proceso.La situación evidenció debilidades en el seguimiento y control del proceso, considerando que en una auditoría previa ya se había advertido que la creación de convenios no se ejecutaba conforme a lo establecido en el procedimiento. En efecto, el caso guarda relación con una observación emitida por Auditoría en informe del 31 de agosto de 2025, en el que se señaló como oportunidad de mejora que el convenio de telefonía se venía gestionando bajo una práctica distinta a la esperada, dado que el producto era creado mensualmente una vez se recibía la factura. En dicha oportunidad se recomendó documentar el proceso y definir formalmente su forma de manejo. No obstante, no se efectuó el seguimiento correspondiente a esta observación, lo que permitió que la práctica continuara sin ser corregida, haciéndose visible la situación solo cuando la ejecución de la actividad se interrumpió tras la salida de la funcionaria.
Por otra parte, al revisar el procedimiento CYF-PR-07, se observó que, aunque establece lineamientos generales para la gestión contable de convenios y servicios no financieros, no define expresamente la periodicidad de creación de convenios como el de telefonía ni los controles para su seguimiento, lo que ratifica la necesidad de actualizarlo, estandarizarlo, divulgarlo y acogerlo correctamente.Como medida inmediata frente a lo evidenciado, la Coordinación Contable configuró los convenios de telefonía con vigencia anual en febrero, para garantizar su disponibilidad en el sistema durante toda la vigencia. La conciliación de estos convenios se viene realizando durante los primeros días de cada mes, con corte máximo al día 10. Cuando el consumo de telefonía supere la cuota estándar programada, se creará un convenio temporal por el valor excedente. 
Así mismo, se estableció que la creación de los convenios debe realizarse antes de la programación de la nómina; en caso contrario, el pago deberá efectuarse por caja. A los asociados afectados se les envió un mensaje de texto un día antes del pago de nómina, informando la no aplicación del descuento de la cuota del convenio de telefonía y solicitando realizar el pago por caja. De forma complementaria, el área de Operaciones programó el descuento para los asociados con nómina Febor Plus con cargo a ahorros voluntarios. Actualmente, continúa la conciliación de pagos para identificar los asociados que se encuentran pendientes de recaudo.
Causa
*Falta de formalización del proceso. La creación de los convenios de telefonía se realizaba bajo una práctica autónoma no informada, documentada ni definida dentro del proceso.
*Inobservancia de las directrices internas. La directriz de gestionar la creación de estos convenios con vigencia anual no fue aplicada en práctica. 
*Debilidades en el seguimiento de observaciones de mejora continua. Se ignoró la observación emitida por auditoría, lo que permitió que la práctica continuara sin ser ajustada.
Impacto.
*Posibles pérdidas por no recaudo oportuno.  La omisión en la creación de los convenios impidió el cobro automático de las cuotas de telefonía, generando exposición a posibles pérdidas por valores no recaudados o recaudos extemporáneos.
*Incremento de reprocesos operativos. La situación demandó actividades adicionales de validación, configuración de convenios, comunicación con asociados, gestión de pagos por caja, aplicación de descuentos alternos y conciliación de valores pendientes. 
*Afectación en la percepción del servicio por parte de los asociados. La no aplicación oportuna de los descuentos pudo generar inconformidad o desconfianza frente a la organización interna del proceso y la adecuada gestión de los convenios por parte de la Cooperativa.
</v>
      </c>
      <c r="U338" s="61">
        <f>VLOOKUP(Tabla15[[#This Row],[N° 
Evento]],'Eventos de riesgos'!B:I,8,0)</f>
        <v>5075108</v>
      </c>
      <c r="V338" s="61">
        <f>VLOOKUP(Tabla15[[#This Row],[N° 
Evento]],'Eventos de riesgos'!B:J,9,0)</f>
        <v>5075108</v>
      </c>
      <c r="W338" s="61">
        <f>VLOOKUP(Tabla15[[#This Row],[N° 
Evento]],'Eventos de riesgos'!B:K,10,0)</f>
        <v>0</v>
      </c>
      <c r="X338" s="59" t="str">
        <f>VLOOKUP(Tabla15[[#This Row],[N° 
Evento]],'Eventos de riesgos'!B:L,11,0)</f>
        <v>7 - Ejecución y Administración de Procesos</v>
      </c>
      <c r="Y338" s="59" t="str">
        <f>VLOOKUP(Tabla15[[#This Row],[N° 
Evento]],'Eventos de riesgos'!B:M,12,0)</f>
        <v>71 - Recepción, Ejecución y Mantenimiento de Operaciones</v>
      </c>
      <c r="Z338" s="59" t="str">
        <f>VLOOKUP(Tabla15[[#This Row],[N° 
Evento]],'Eventos de riesgos'!B:N,13,0)</f>
        <v>713 - Incumplimiento de Plazos o Responsabilidades</v>
      </c>
      <c r="AA338" s="44" t="str">
        <f>+VLOOKUP(Tabla15[[#This Row],[N° 
Evento]],'Eventos de riesgos'!B:AE,23,0)</f>
        <v>Falla en creación de convenios</v>
      </c>
      <c r="AB338" s="54" t="str">
        <f>VLOOKUP(Tabla15[[#This Row],[N° 
Evento]],'Eventos de riesgos'!B:O,14,0)</f>
        <v>Ninguna</v>
      </c>
      <c r="AC338" s="60">
        <f>VLOOKUP(Tabla15[[#This Row],[N° 
Evento]],'Eventos de riesgos'!B:P,15,0)</f>
        <v>46081.754166666666</v>
      </c>
      <c r="AD338" s="54" t="str">
        <f>VLOOKUP(Tabla15[[#This Row],[N° 
Evento]],'Eventos de riesgos'!B:Q,16,0)</f>
        <v>Convenio de servicio de telefonía</v>
      </c>
      <c r="AE338" s="54" t="str">
        <f>VLOOKUP(Tabla15[[#This Row],[N° 
Evento]],'Eventos de riesgos'!B:R,17,0)</f>
        <v>Ninguno</v>
      </c>
      <c r="AF338" s="56" t="str">
        <f>VLOOKUP(Tabla15[[#This Row],[N° 
Evento]],'Eventos de riesgos'!B:V,21,0)</f>
        <v>Aprobado</v>
      </c>
      <c r="AG338" s="59" t="str">
        <f>VLOOKUP(Tabla15[[#This Row],[N° 
Evento]],'Eventos de riesgos'!B:W,22,0)</f>
        <v>20/03/2026 18:08:14: creado
21/03/2026 23:15:58: Actualizado</v>
      </c>
    </row>
    <row r="339" spans="3:33" ht="69.5" customHeight="1" thickBot="1" x14ac:dyDescent="0.6">
      <c r="C339" s="54" t="str">
        <f>+Tabla15[[#This Row],[N° 
Evento]]&amp;"-"&amp;Tabla15[[#This Row],[N° Tarea]]</f>
        <v>89-3</v>
      </c>
      <c r="D339" s="54">
        <v>89</v>
      </c>
      <c r="E339" s="54">
        <v>3</v>
      </c>
      <c r="F339" s="70" t="s">
        <v>1058</v>
      </c>
      <c r="G339" s="44" t="s">
        <v>1019</v>
      </c>
      <c r="H339" s="59" t="s">
        <v>215</v>
      </c>
      <c r="I339" s="56" t="s">
        <v>511</v>
      </c>
      <c r="J339" s="57">
        <v>46066</v>
      </c>
      <c r="K339" s="57">
        <v>46068</v>
      </c>
      <c r="L339" s="72" t="str">
        <f>IF(Tabla15[[#This Row],[Fecha de Finalización]]&gt;0,"Cerrada","En Proceso")</f>
        <v>Cerrada</v>
      </c>
      <c r="M339" s="52">
        <f t="shared" si="18"/>
        <v>2</v>
      </c>
      <c r="N339" s="59"/>
      <c r="O339" s="54">
        <f>VLOOKUP(Tabla15[[#This Row],[N° 
Evento]],'Eventos de riesgos'!B:C,2,0)</f>
        <v>2026</v>
      </c>
      <c r="P339" s="54" t="str">
        <f>VLOOKUP(Tabla15[[#This Row],[N° 
Evento]],'Eventos de riesgos'!B:D,3,0)</f>
        <v xml:space="preserve">Feb </v>
      </c>
      <c r="Q339" s="60">
        <f>VLOOKUP(Tabla15[[#This Row],[N° 
Evento]],'Eventos de riesgos'!B:E,4,0)</f>
        <v>46054</v>
      </c>
      <c r="R339" s="60">
        <f>VLOOKUP(Tabla15[[#This Row],[N° 
Evento]],'Eventos de riesgos'!B:F,5,0)</f>
        <v>46097.750694444447</v>
      </c>
      <c r="S339" s="60">
        <f>VLOOKUP(Tabla15[[#This Row],[N° 
Evento]],'Eventos de riesgos'!B:G,6,0)</f>
        <v>46081.75</v>
      </c>
      <c r="T339" s="63" t="str">
        <f>VLOOKUP(Tabla15[[#This Row],[N° 
Evento]],'Eventos de riesgos'!B:H,7,0)</f>
        <v xml:space="preserve">Caso
En febrero no se realizó oportunamente la creación en el sistema de los convenios de telefonía correspondientes a Comcel, Movistar y Tigo, lo que impidió la programación del cobro de la cuota a 56 asociados, por un valor total de $5,07 millones, debido a que los convenios no se encontraban habilitados para el periodo respectivo.La novedad fue identificada durante la programación de la nómina de empleados, al evidenciarse que el convenio de telefonía no se estaba cobrando al gerente y otro funcionario de la cooperativa, quienes habitualmente cuentan con este servicio.
Según lo confirmado por la Dirección Financiera y la Coordinación Contable, la actividad relacionada con la creación de los convenios de telefonía venía siendo ejecutada mensualmente por la analista contable Mónica Linares. No obstante, se evidenció que esta dinámica correspondía a una forma de operación aplicada directamente por la funcionaria, sin que hubiera sido informada, formalizada ni estandarizada dentro del proceso. Así mismo, aunque desde el área contable existía la directriz de gestionar estos convenios con vigencia anual, con el fin de asegurar la continuidad del cobro automático, dicha instrucción no fue observada en la práctica, particularmente en lo relacionado con los convenios de telefonía.
En consecuencia, tras el retiro de la funcionaria de la Cooperativa, la actividad de creación mensual de estos convenios no fue advertida, por lo que no fue asumida por otro colaborador para dar continuidad al proceso.La situación evidenció debilidades en el seguimiento y control del proceso, considerando que en una auditoría previa ya se había advertido que la creación de convenios no se ejecutaba conforme a lo establecido en el procedimiento. En efecto, el caso guarda relación con una observación emitida por Auditoría en informe del 31 de agosto de 2025, en el que se señaló como oportunidad de mejora que el convenio de telefonía se venía gestionando bajo una práctica distinta a la esperada, dado que el producto era creado mensualmente una vez se recibía la factura. En dicha oportunidad se recomendó documentar el proceso y definir formalmente su forma de manejo. No obstante, no se efectuó el seguimiento correspondiente a esta observación, lo que permitió que la práctica continuara sin ser corregida, haciéndose visible la situación solo cuando la ejecución de la actividad se interrumpió tras la salida de la funcionaria.
Por otra parte, al revisar el procedimiento CYF-PR-07, se observó que, aunque establece lineamientos generales para la gestión contable de convenios y servicios no financieros, no define expresamente la periodicidad de creación de convenios como el de telefonía ni los controles para su seguimiento, lo que ratifica la necesidad de actualizarlo, estandarizarlo, divulgarlo y acogerlo correctamente.Como medida inmediata frente a lo evidenciado, la Coordinación Contable configuró los convenios de telefonía con vigencia anual en febrero, para garantizar su disponibilidad en el sistema durante toda la vigencia. La conciliación de estos convenios se viene realizando durante los primeros días de cada mes, con corte máximo al día 10. Cuando el consumo de telefonía supere la cuota estándar programada, se creará un convenio temporal por el valor excedente. 
Así mismo, se estableció que la creación de los convenios debe realizarse antes de la programación de la nómina; en caso contrario, el pago deberá efectuarse por caja. A los asociados afectados se les envió un mensaje de texto un día antes del pago de nómina, informando la no aplicación del descuento de la cuota del convenio de telefonía y solicitando realizar el pago por caja. De forma complementaria, el área de Operaciones programó el descuento para los asociados con nómina Febor Plus con cargo a ahorros voluntarios. Actualmente, continúa la conciliación de pagos para identificar los asociados que se encuentran pendientes de recaudo.
Causa
*Falta de formalización del proceso. La creación de los convenios de telefonía se realizaba bajo una práctica autónoma no informada, documentada ni definida dentro del proceso.
*Inobservancia de las directrices internas. La directriz de gestionar la creación de estos convenios con vigencia anual no fue aplicada en práctica. 
*Debilidades en el seguimiento de observaciones de mejora continua. Se ignoró la observación emitida por auditoría, lo que permitió que la práctica continuara sin ser ajustada.
Impacto.
*Posibles pérdidas por no recaudo oportuno.  La omisión en la creación de los convenios impidió el cobro automático de las cuotas de telefonía, generando exposición a posibles pérdidas por valores no recaudados o recaudos extemporáneos.
*Incremento de reprocesos operativos. La situación demandó actividades adicionales de validación, configuración de convenios, comunicación con asociados, gestión de pagos por caja, aplicación de descuentos alternos y conciliación de valores pendientes. 
*Afectación en la percepción del servicio por parte de los asociados. La no aplicación oportuna de los descuentos pudo generar inconformidad o desconfianza frente a la organización interna del proceso y la adecuada gestión de los convenios por parte de la Cooperativa.
</v>
      </c>
      <c r="U339" s="61">
        <f>VLOOKUP(Tabla15[[#This Row],[N° 
Evento]],'Eventos de riesgos'!B:I,8,0)</f>
        <v>5075108</v>
      </c>
      <c r="V339" s="61">
        <f>VLOOKUP(Tabla15[[#This Row],[N° 
Evento]],'Eventos de riesgos'!B:J,9,0)</f>
        <v>5075108</v>
      </c>
      <c r="W339" s="61">
        <f>VLOOKUP(Tabla15[[#This Row],[N° 
Evento]],'Eventos de riesgos'!B:K,10,0)</f>
        <v>0</v>
      </c>
      <c r="X339" s="59" t="str">
        <f>VLOOKUP(Tabla15[[#This Row],[N° 
Evento]],'Eventos de riesgos'!B:L,11,0)</f>
        <v>7 - Ejecución y Administración de Procesos</v>
      </c>
      <c r="Y339" s="59" t="str">
        <f>VLOOKUP(Tabla15[[#This Row],[N° 
Evento]],'Eventos de riesgos'!B:M,12,0)</f>
        <v>71 - Recepción, Ejecución y Mantenimiento de Operaciones</v>
      </c>
      <c r="Z339" s="59" t="str">
        <f>VLOOKUP(Tabla15[[#This Row],[N° 
Evento]],'Eventos de riesgos'!B:N,13,0)</f>
        <v>713 - Incumplimiento de Plazos o Responsabilidades</v>
      </c>
      <c r="AA339" s="44" t="str">
        <f>+VLOOKUP(Tabla15[[#This Row],[N° 
Evento]],'Eventos de riesgos'!B:AE,23,0)</f>
        <v>Falla en creación de convenios</v>
      </c>
      <c r="AB339" s="54" t="str">
        <f>VLOOKUP(Tabla15[[#This Row],[N° 
Evento]],'Eventos de riesgos'!B:O,14,0)</f>
        <v>Ninguna</v>
      </c>
      <c r="AC339" s="60">
        <f>VLOOKUP(Tabla15[[#This Row],[N° 
Evento]],'Eventos de riesgos'!B:P,15,0)</f>
        <v>46081.754166666666</v>
      </c>
      <c r="AD339" s="54" t="str">
        <f>VLOOKUP(Tabla15[[#This Row],[N° 
Evento]],'Eventos de riesgos'!B:Q,16,0)</f>
        <v>Convenio de servicio de telefonía</v>
      </c>
      <c r="AE339" s="54" t="str">
        <f>VLOOKUP(Tabla15[[#This Row],[N° 
Evento]],'Eventos de riesgos'!B:R,17,0)</f>
        <v>Ninguno</v>
      </c>
      <c r="AF339" s="56" t="str">
        <f>VLOOKUP(Tabla15[[#This Row],[N° 
Evento]],'Eventos de riesgos'!B:V,21,0)</f>
        <v>Aprobado</v>
      </c>
      <c r="AG339" s="59" t="str">
        <f>VLOOKUP(Tabla15[[#This Row],[N° 
Evento]],'Eventos de riesgos'!B:W,22,0)</f>
        <v>20/03/2026 18:08:14: creado
21/03/2026 23:15:58: Actualizado</v>
      </c>
    </row>
    <row r="340" spans="3:33" ht="69.5" customHeight="1" x14ac:dyDescent="0.55000000000000004">
      <c r="C340" s="43" t="str">
        <f>+Tabla15[[#This Row],[N° 
Evento]]&amp;"-"&amp;Tabla15[[#This Row],[N° Tarea]]</f>
        <v>89-4</v>
      </c>
      <c r="D340" s="54">
        <v>89</v>
      </c>
      <c r="E340" s="54">
        <v>4</v>
      </c>
      <c r="F340" s="51" t="s">
        <v>1059</v>
      </c>
      <c r="G340" s="44" t="s">
        <v>1019</v>
      </c>
      <c r="H340" s="59" t="s">
        <v>1038</v>
      </c>
      <c r="I340" s="56" t="s">
        <v>1044</v>
      </c>
      <c r="J340" s="57">
        <v>46066</v>
      </c>
      <c r="K340" s="57">
        <v>46093</v>
      </c>
      <c r="L340" s="71" t="str">
        <f>IF(Tabla15[[#This Row],[Fecha de Finalización]]&gt;0,"Cerrada","En Proceso")</f>
        <v>Cerrada</v>
      </c>
      <c r="M340" s="52">
        <f t="shared" si="18"/>
        <v>27</v>
      </c>
      <c r="N340" s="44" t="s">
        <v>1458</v>
      </c>
      <c r="O340" s="43">
        <f>VLOOKUP(Tabla15[[#This Row],[N° 
Evento]],'Eventos de riesgos'!B:C,2,0)</f>
        <v>2026</v>
      </c>
      <c r="P340" s="43" t="str">
        <f>VLOOKUP(Tabla15[[#This Row],[N° 
Evento]],'Eventos de riesgos'!B:D,3,0)</f>
        <v xml:space="preserve">Feb </v>
      </c>
      <c r="Q340" s="48">
        <f>VLOOKUP(Tabla15[[#This Row],[N° 
Evento]],'Eventos de riesgos'!B:E,4,0)</f>
        <v>46054</v>
      </c>
      <c r="R340" s="48">
        <f>VLOOKUP(Tabla15[[#This Row],[N° 
Evento]],'Eventos de riesgos'!B:F,5,0)</f>
        <v>46097.750694444447</v>
      </c>
      <c r="S340" s="48">
        <f>VLOOKUP(Tabla15[[#This Row],[N° 
Evento]],'Eventos de riesgos'!B:G,6,0)</f>
        <v>46081.75</v>
      </c>
      <c r="T340" s="62" t="str">
        <f>VLOOKUP(Tabla15[[#This Row],[N° 
Evento]],'Eventos de riesgos'!B:H,7,0)</f>
        <v xml:space="preserve">Caso
En febrero no se realizó oportunamente la creación en el sistema de los convenios de telefonía correspondientes a Comcel, Movistar y Tigo, lo que impidió la programación del cobro de la cuota a 56 asociados, por un valor total de $5,07 millones, debido a que los convenios no se encontraban habilitados para el periodo respectivo.La novedad fue identificada durante la programación de la nómina de empleados, al evidenciarse que el convenio de telefonía no se estaba cobrando al gerente y otro funcionario de la cooperativa, quienes habitualmente cuentan con este servicio.
Según lo confirmado por la Dirección Financiera y la Coordinación Contable, la actividad relacionada con la creación de los convenios de telefonía venía siendo ejecutada mensualmente por la analista contable Mónica Linares. No obstante, se evidenció que esta dinámica correspondía a una forma de operación aplicada directamente por la funcionaria, sin que hubiera sido informada, formalizada ni estandarizada dentro del proceso. Así mismo, aunque desde el área contable existía la directriz de gestionar estos convenios con vigencia anual, con el fin de asegurar la continuidad del cobro automático, dicha instrucción no fue observada en la práctica, particularmente en lo relacionado con los convenios de telefonía.
En consecuencia, tras el retiro de la funcionaria de la Cooperativa, la actividad de creación mensual de estos convenios no fue advertida, por lo que no fue asumida por otro colaborador para dar continuidad al proceso.La situación evidenció debilidades en el seguimiento y control del proceso, considerando que en una auditoría previa ya se había advertido que la creación de convenios no se ejecutaba conforme a lo establecido en el procedimiento. En efecto, el caso guarda relación con una observación emitida por Auditoría en informe del 31 de agosto de 2025, en el que se señaló como oportunidad de mejora que el convenio de telefonía se venía gestionando bajo una práctica distinta a la esperada, dado que el producto era creado mensualmente una vez se recibía la factura. En dicha oportunidad se recomendó documentar el proceso y definir formalmente su forma de manejo. No obstante, no se efectuó el seguimiento correspondiente a esta observación, lo que permitió que la práctica continuara sin ser corregida, haciéndose visible la situación solo cuando la ejecución de la actividad se interrumpió tras la salida de la funcionaria.
Por otra parte, al revisar el procedimiento CYF-PR-07, se observó que, aunque establece lineamientos generales para la gestión contable de convenios y servicios no financieros, no define expresamente la periodicidad de creación de convenios como el de telefonía ni los controles para su seguimiento, lo que ratifica la necesidad de actualizarlo, estandarizarlo, divulgarlo y acogerlo correctamente.Como medida inmediata frente a lo evidenciado, la Coordinación Contable configuró los convenios de telefonía con vigencia anual en febrero, para garantizar su disponibilidad en el sistema durante toda la vigencia. La conciliación de estos convenios se viene realizando durante los primeros días de cada mes, con corte máximo al día 10. Cuando el consumo de telefonía supere la cuota estándar programada, se creará un convenio temporal por el valor excedente. 
Así mismo, se estableció que la creación de los convenios debe realizarse antes de la programación de la nómina; en caso contrario, el pago deberá efectuarse por caja. A los asociados afectados se les envió un mensaje de texto un día antes del pago de nómina, informando la no aplicación del descuento de la cuota del convenio de telefonía y solicitando realizar el pago por caja. De forma complementaria, el área de Operaciones programó el descuento para los asociados con nómina Febor Plus con cargo a ahorros voluntarios. Actualmente, continúa la conciliación de pagos para identificar los asociados que se encuentran pendientes de recaudo.
Causa
*Falta de formalización del proceso. La creación de los convenios de telefonía se realizaba bajo una práctica autónoma no informada, documentada ni definida dentro del proceso.
*Inobservancia de las directrices internas. La directriz de gestionar la creación de estos convenios con vigencia anual no fue aplicada en práctica. 
*Debilidades en el seguimiento de observaciones de mejora continua. Se ignoró la observación emitida por auditoría, lo que permitió que la práctica continuara sin ser ajustada.
Impacto.
*Posibles pérdidas por no recaudo oportuno.  La omisión en la creación de los convenios impidió el cobro automático de las cuotas de telefonía, generando exposición a posibles pérdidas por valores no recaudados o recaudos extemporáneos.
*Incremento de reprocesos operativos. La situación demandó actividades adicionales de validación, configuración de convenios, comunicación con asociados, gestión de pagos por caja, aplicación de descuentos alternos y conciliación de valores pendientes. 
*Afectación en la percepción del servicio por parte de los asociados. La no aplicación oportuna de los descuentos pudo generar inconformidad o desconfianza frente a la organización interna del proceso y la adecuada gestión de los convenios por parte de la Cooperativa.
</v>
      </c>
      <c r="U340" s="49">
        <f>VLOOKUP(Tabla15[[#This Row],[N° 
Evento]],'Eventos de riesgos'!B:I,8,0)</f>
        <v>5075108</v>
      </c>
      <c r="V340" s="49">
        <f>VLOOKUP(Tabla15[[#This Row],[N° 
Evento]],'Eventos de riesgos'!B:J,9,0)</f>
        <v>5075108</v>
      </c>
      <c r="W340" s="49">
        <f>VLOOKUP(Tabla15[[#This Row],[N° 
Evento]],'Eventos de riesgos'!B:K,10,0)</f>
        <v>0</v>
      </c>
      <c r="X340" s="44" t="str">
        <f>VLOOKUP(Tabla15[[#This Row],[N° 
Evento]],'Eventos de riesgos'!B:L,11,0)</f>
        <v>7 - Ejecución y Administración de Procesos</v>
      </c>
      <c r="Y340" s="44" t="str">
        <f>VLOOKUP(Tabla15[[#This Row],[N° 
Evento]],'Eventos de riesgos'!B:M,12,0)</f>
        <v>71 - Recepción, Ejecución y Mantenimiento de Operaciones</v>
      </c>
      <c r="Z340" s="44" t="str">
        <f>VLOOKUP(Tabla15[[#This Row],[N° 
Evento]],'Eventos de riesgos'!B:N,13,0)</f>
        <v>713 - Incumplimiento de Plazos o Responsabilidades</v>
      </c>
      <c r="AA340" s="44" t="str">
        <f>+VLOOKUP(Tabla15[[#This Row],[N° 
Evento]],'Eventos de riesgos'!B:AE,23,0)</f>
        <v>Falla en creación de convenios</v>
      </c>
      <c r="AB340" s="43" t="str">
        <f>VLOOKUP(Tabla15[[#This Row],[N° 
Evento]],'Eventos de riesgos'!B:O,14,0)</f>
        <v>Ninguna</v>
      </c>
      <c r="AC340" s="48">
        <f>VLOOKUP(Tabla15[[#This Row],[N° 
Evento]],'Eventos de riesgos'!B:P,15,0)</f>
        <v>46081.754166666666</v>
      </c>
      <c r="AD340" s="43" t="str">
        <f>VLOOKUP(Tabla15[[#This Row],[N° 
Evento]],'Eventos de riesgos'!B:Q,16,0)</f>
        <v>Convenio de servicio de telefonía</v>
      </c>
      <c r="AE340" s="43" t="str">
        <f>VLOOKUP(Tabla15[[#This Row],[N° 
Evento]],'Eventos de riesgos'!B:R,17,0)</f>
        <v>Ninguno</v>
      </c>
      <c r="AF340" s="45" t="str">
        <f>VLOOKUP(Tabla15[[#This Row],[N° 
Evento]],'Eventos de riesgos'!B:V,21,0)</f>
        <v>Aprobado</v>
      </c>
      <c r="AG340" s="44" t="str">
        <f>VLOOKUP(Tabla15[[#This Row],[N° 
Evento]],'Eventos de riesgos'!B:W,22,0)</f>
        <v>20/03/2026 18:08:14: creado
21/03/2026 23:15:58: Actualizado</v>
      </c>
    </row>
    <row r="341" spans="3:33" ht="89" customHeight="1" x14ac:dyDescent="0.55000000000000004">
      <c r="C341" s="43" t="str">
        <f>+Tabla15[[#This Row],[N° 
Evento]]&amp;"-"&amp;Tabla15[[#This Row],[N° Tarea]]</f>
        <v>89-6</v>
      </c>
      <c r="D341" s="54">
        <v>89</v>
      </c>
      <c r="E341" s="54">
        <v>6</v>
      </c>
      <c r="F341" s="51" t="s">
        <v>1063</v>
      </c>
      <c r="G341" s="44" t="s">
        <v>1020</v>
      </c>
      <c r="H341" s="44" t="s">
        <v>1062</v>
      </c>
      <c r="I341" s="44" t="s">
        <v>1453</v>
      </c>
      <c r="J341" s="57">
        <v>46066</v>
      </c>
      <c r="K341" s="46"/>
      <c r="L341" s="71" t="str">
        <f>IF(Tabla15[[#This Row],[Fecha de Finalización]]&gt;0,"Cerrada","En Proceso")</f>
        <v>En Proceso</v>
      </c>
      <c r="M341" s="52">
        <f t="shared" ref="M341:M353" si="21">+K341-J341</f>
        <v>-46066</v>
      </c>
      <c r="N341" s="44" t="s">
        <v>1472</v>
      </c>
      <c r="O341" s="43">
        <f>VLOOKUP(Tabla15[[#This Row],[N° 
Evento]],'Eventos de riesgos'!B:C,2,0)</f>
        <v>2026</v>
      </c>
      <c r="P341" s="43" t="str">
        <f>VLOOKUP(Tabla15[[#This Row],[N° 
Evento]],'Eventos de riesgos'!B:D,3,0)</f>
        <v xml:space="preserve">Feb </v>
      </c>
      <c r="Q341" s="48">
        <f>VLOOKUP(Tabla15[[#This Row],[N° 
Evento]],'Eventos de riesgos'!B:E,4,0)</f>
        <v>46054</v>
      </c>
      <c r="R341" s="48">
        <f>VLOOKUP(Tabla15[[#This Row],[N° 
Evento]],'Eventos de riesgos'!B:F,5,0)</f>
        <v>46097.750694444447</v>
      </c>
      <c r="S341" s="48">
        <f>VLOOKUP(Tabla15[[#This Row],[N° 
Evento]],'Eventos de riesgos'!B:G,6,0)</f>
        <v>46081.75</v>
      </c>
      <c r="T341" s="62" t="str">
        <f>VLOOKUP(Tabla15[[#This Row],[N° 
Evento]],'Eventos de riesgos'!B:H,7,0)</f>
        <v xml:space="preserve">Caso
En febrero no se realizó oportunamente la creación en el sistema de los convenios de telefonía correspondientes a Comcel, Movistar y Tigo, lo que impidió la programación del cobro de la cuota a 56 asociados, por un valor total de $5,07 millones, debido a que los convenios no se encontraban habilitados para el periodo respectivo.La novedad fue identificada durante la programación de la nómina de empleados, al evidenciarse que el convenio de telefonía no se estaba cobrando al gerente y otro funcionario de la cooperativa, quienes habitualmente cuentan con este servicio.
Según lo confirmado por la Dirección Financiera y la Coordinación Contable, la actividad relacionada con la creación de los convenios de telefonía venía siendo ejecutada mensualmente por la analista contable Mónica Linares. No obstante, se evidenció que esta dinámica correspondía a una forma de operación aplicada directamente por la funcionaria, sin que hubiera sido informada, formalizada ni estandarizada dentro del proceso. Así mismo, aunque desde el área contable existía la directriz de gestionar estos convenios con vigencia anual, con el fin de asegurar la continuidad del cobro automático, dicha instrucción no fue observada en la práctica, particularmente en lo relacionado con los convenios de telefonía.
En consecuencia, tras el retiro de la funcionaria de la Cooperativa, la actividad de creación mensual de estos convenios no fue advertida, por lo que no fue asumida por otro colaborador para dar continuidad al proceso.La situación evidenció debilidades en el seguimiento y control del proceso, considerando que en una auditoría previa ya se había advertido que la creación de convenios no se ejecutaba conforme a lo establecido en el procedimiento. En efecto, el caso guarda relación con una observación emitida por Auditoría en informe del 31 de agosto de 2025, en el que se señaló como oportunidad de mejora que el convenio de telefonía se venía gestionando bajo una práctica distinta a la esperada, dado que el producto era creado mensualmente una vez se recibía la factura. En dicha oportunidad se recomendó documentar el proceso y definir formalmente su forma de manejo. No obstante, no se efectuó el seguimiento correspondiente a esta observación, lo que permitió que la práctica continuara sin ser corregida, haciéndose visible la situación solo cuando la ejecución de la actividad se interrumpió tras la salida de la funcionaria.
Por otra parte, al revisar el procedimiento CYF-PR-07, se observó que, aunque establece lineamientos generales para la gestión contable de convenios y servicios no financieros, no define expresamente la periodicidad de creación de convenios como el de telefonía ni los controles para su seguimiento, lo que ratifica la necesidad de actualizarlo, estandarizarlo, divulgarlo y acogerlo correctamente.Como medida inmediata frente a lo evidenciado, la Coordinación Contable configuró los convenios de telefonía con vigencia anual en febrero, para garantizar su disponibilidad en el sistema durante toda la vigencia. La conciliación de estos convenios se viene realizando durante los primeros días de cada mes, con corte máximo al día 10. Cuando el consumo de telefonía supere la cuota estándar programada, se creará un convenio temporal por el valor excedente. 
Así mismo, se estableció que la creación de los convenios debe realizarse antes de la programación de la nómina; en caso contrario, el pago deberá efectuarse por caja. A los asociados afectados se les envió un mensaje de texto un día antes del pago de nómina, informando la no aplicación del descuento de la cuota del convenio de telefonía y solicitando realizar el pago por caja. De forma complementaria, el área de Operaciones programó el descuento para los asociados con nómina Febor Plus con cargo a ahorros voluntarios. Actualmente, continúa la conciliación de pagos para identificar los asociados que se encuentran pendientes de recaudo.
Causa
*Falta de formalización del proceso. La creación de los convenios de telefonía se realizaba bajo una práctica autónoma no informada, documentada ni definida dentro del proceso.
*Inobservancia de las directrices internas. La directriz de gestionar la creación de estos convenios con vigencia anual no fue aplicada en práctica. 
*Debilidades en el seguimiento de observaciones de mejora continua. Se ignoró la observación emitida por auditoría, lo que permitió que la práctica continuara sin ser ajustada.
Impacto.
*Posibles pérdidas por no recaudo oportuno.  La omisión en la creación de los convenios impidió el cobro automático de las cuotas de telefonía, generando exposición a posibles pérdidas por valores no recaudados o recaudos extemporáneos.
*Incremento de reprocesos operativos. La situación demandó actividades adicionales de validación, configuración de convenios, comunicación con asociados, gestión de pagos por caja, aplicación de descuentos alternos y conciliación de valores pendientes. 
*Afectación en la percepción del servicio por parte de los asociados. La no aplicación oportuna de los descuentos pudo generar inconformidad o desconfianza frente a la organización interna del proceso y la adecuada gestión de los convenios por parte de la Cooperativa.
</v>
      </c>
      <c r="U341" s="49">
        <f>VLOOKUP(Tabla15[[#This Row],[N° 
Evento]],'Eventos de riesgos'!B:I,8,0)</f>
        <v>5075108</v>
      </c>
      <c r="V341" s="49">
        <f>VLOOKUP(Tabla15[[#This Row],[N° 
Evento]],'Eventos de riesgos'!B:J,9,0)</f>
        <v>5075108</v>
      </c>
      <c r="W341" s="49">
        <f>VLOOKUP(Tabla15[[#This Row],[N° 
Evento]],'Eventos de riesgos'!B:K,10,0)</f>
        <v>0</v>
      </c>
      <c r="X341" s="44" t="str">
        <f>VLOOKUP(Tabla15[[#This Row],[N° 
Evento]],'Eventos de riesgos'!B:L,11,0)</f>
        <v>7 - Ejecución y Administración de Procesos</v>
      </c>
      <c r="Y341" s="44" t="str">
        <f>VLOOKUP(Tabla15[[#This Row],[N° 
Evento]],'Eventos de riesgos'!B:M,12,0)</f>
        <v>71 - Recepción, Ejecución y Mantenimiento de Operaciones</v>
      </c>
      <c r="Z341" s="44" t="str">
        <f>VLOOKUP(Tabla15[[#This Row],[N° 
Evento]],'Eventos de riesgos'!B:N,13,0)</f>
        <v>713 - Incumplimiento de Plazos o Responsabilidades</v>
      </c>
      <c r="AA341" s="44" t="str">
        <f>+VLOOKUP(Tabla15[[#This Row],[N° 
Evento]],'Eventos de riesgos'!B:AE,23,0)</f>
        <v>Falla en creación de convenios</v>
      </c>
      <c r="AB341" s="43" t="str">
        <f>VLOOKUP(Tabla15[[#This Row],[N° 
Evento]],'Eventos de riesgos'!B:O,14,0)</f>
        <v>Ninguna</v>
      </c>
      <c r="AC341" s="48">
        <f>VLOOKUP(Tabla15[[#This Row],[N° 
Evento]],'Eventos de riesgos'!B:P,15,0)</f>
        <v>46081.754166666666</v>
      </c>
      <c r="AD341" s="43" t="str">
        <f>VLOOKUP(Tabla15[[#This Row],[N° 
Evento]],'Eventos de riesgos'!B:Q,16,0)</f>
        <v>Convenio de servicio de telefonía</v>
      </c>
      <c r="AE341" s="43" t="str">
        <f>VLOOKUP(Tabla15[[#This Row],[N° 
Evento]],'Eventos de riesgos'!B:R,17,0)</f>
        <v>Ninguno</v>
      </c>
      <c r="AF341" s="45" t="str">
        <f>VLOOKUP(Tabla15[[#This Row],[N° 
Evento]],'Eventos de riesgos'!B:V,21,0)</f>
        <v>Aprobado</v>
      </c>
      <c r="AG341" s="44" t="str">
        <f>VLOOKUP(Tabla15[[#This Row],[N° 
Evento]],'Eventos de riesgos'!B:W,22,0)</f>
        <v>20/03/2026 18:08:14: creado
21/03/2026 23:15:58: Actualizado</v>
      </c>
    </row>
    <row r="342" spans="3:33" ht="69.5" customHeight="1" x14ac:dyDescent="0.55000000000000004">
      <c r="C342" s="43" t="str">
        <f>+Tabla15[[#This Row],[N° 
Evento]]&amp;"-"&amp;Tabla15[[#This Row],[N° Tarea]]</f>
        <v>90-1</v>
      </c>
      <c r="D342" s="54">
        <v>90</v>
      </c>
      <c r="E342" s="54">
        <v>1</v>
      </c>
      <c r="F342" s="51" t="s">
        <v>1478</v>
      </c>
      <c r="G342" s="44" t="s">
        <v>1019</v>
      </c>
      <c r="H342" s="59" t="s">
        <v>1463</v>
      </c>
      <c r="I342" s="56" t="s">
        <v>95</v>
      </c>
      <c r="J342" s="57"/>
      <c r="K342" s="57"/>
      <c r="L342" s="71" t="str">
        <f>IF(Tabla15[[#This Row],[Fecha de Finalización]]&gt;0,"Cerrada","En Proceso")</f>
        <v>En Proceso</v>
      </c>
      <c r="M342" s="52">
        <f t="shared" si="21"/>
        <v>0</v>
      </c>
      <c r="N342" s="44"/>
      <c r="O342" s="43">
        <f>VLOOKUP(Tabla15[[#This Row],[N° 
Evento]],'Eventos de riesgos'!B:C,2,0)</f>
        <v>2025</v>
      </c>
      <c r="P342" s="43" t="str">
        <f>VLOOKUP(Tabla15[[#This Row],[N° 
Evento]],'Eventos de riesgos'!B:D,3,0)</f>
        <v>Marzo</v>
      </c>
      <c r="Q342" s="48">
        <f>VLOOKUP(Tabla15[[#This Row],[N° 
Evento]],'Eventos de riesgos'!B:E,4,0)</f>
        <v>46076</v>
      </c>
      <c r="R342" s="48">
        <f>VLOOKUP(Tabla15[[#This Row],[N° 
Evento]],'Eventos de riesgos'!B:F,5,0)</f>
        <v>46076</v>
      </c>
      <c r="S342" s="48">
        <f>VLOOKUP(Tabla15[[#This Row],[N° 
Evento]],'Eventos de riesgos'!B:G,6,0)</f>
        <v>46088</v>
      </c>
      <c r="T342" s="62" t="str">
        <f>VLOOKUP(Tabla15[[#This Row],[N° 
Evento]],'Eventos de riesgos'!B:H,7,0)</f>
        <v>CASOS
CASO 1. ENVÍO ERRADO DE EXTRACTOS DE TARJETA DE CRÉDITO
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CAUSA CASO 1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IMPACTO CASO 1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CASO 2. ENVÍO ERRADO DE EXTRACTOS DE PRODUCTOS (NO TC)
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CAUSA CASO 2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IMPACTO CASO 2
Impacto reputacional: Se pudo generar confusión e inconformidad por la falta del adjunto, el periodo incorrecto y el enlace desactualizado.
Reprocesos operativos: Correcciones y nuevamente la dispersión de correos.
CASO 3. ENVÍO DE CERTIFICADOS DE DECLARACIÓN DE RENTA CON FALLAS EN LA ASIGNACION DE CONTRASEÑA
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CAUSA CASO 3
Falla en la operación manual de la plantilla en Excel, al incorporar correos de prueba que desplazaron la correspondencia entre los certificados y las contraseñas asignadas a cada asociado.
IMPACTO CASO 3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v>
      </c>
      <c r="U342" s="49">
        <f>VLOOKUP(Tabla15[[#This Row],[N° 
Evento]],'Eventos de riesgos'!B:I,8,0)</f>
        <v>0</v>
      </c>
      <c r="V342" s="49">
        <f>VLOOKUP(Tabla15[[#This Row],[N° 
Evento]],'Eventos de riesgos'!B:J,9,0)</f>
        <v>0</v>
      </c>
      <c r="W342" s="49">
        <f>VLOOKUP(Tabla15[[#This Row],[N° 
Evento]],'Eventos de riesgos'!B:K,10,0)</f>
        <v>0</v>
      </c>
      <c r="X342" s="44" t="str">
        <f>VLOOKUP(Tabla15[[#This Row],[N° 
Evento]],'Eventos de riesgos'!B:L,11,0)</f>
        <v>4 - Asociados o Clientes</v>
      </c>
      <c r="Y342" s="44" t="str">
        <f>VLOOKUP(Tabla15[[#This Row],[N° 
Evento]],'Eventos de riesgos'!B:M,12,0)</f>
        <v>41 - Adecuación, Divulgación de Información y Confianza</v>
      </c>
      <c r="Z342" s="44" t="str">
        <f>VLOOKUP(Tabla15[[#This Row],[N° 
Evento]],'Eventos de riesgos'!B:N,13,0)</f>
        <v>412 - Aspectos de Adecuación, Divulgación de la Información</v>
      </c>
      <c r="AA342" s="44" t="str">
        <f>+VLOOKUP(Tabla15[[#This Row],[N° 
Evento]],'Eventos de riesgos'!B:AE,23,0)</f>
        <v>Falla en envío masivo de extractos y certificados</v>
      </c>
      <c r="AB342" s="43" t="str">
        <f>VLOOKUP(Tabla15[[#This Row],[N° 
Evento]],'Eventos de riesgos'!B:O,14,0)</f>
        <v>Ninguna</v>
      </c>
      <c r="AC342" s="48">
        <f>VLOOKUP(Tabla15[[#This Row],[N° 
Evento]],'Eventos de riesgos'!B:P,15,0)</f>
        <v>46112</v>
      </c>
      <c r="AD342" s="43" t="str">
        <f>VLOOKUP(Tabla15[[#This Row],[N° 
Evento]],'Eventos de riesgos'!B:Q,16,0)</f>
        <v>No afectó  productos</v>
      </c>
      <c r="AE342" s="43" t="str">
        <f>VLOOKUP(Tabla15[[#This Row],[N° 
Evento]],'Eventos de riesgos'!B:R,17,0)</f>
        <v>Buzón Quejas y Reclamos</v>
      </c>
      <c r="AF342" s="45" t="str">
        <f>VLOOKUP(Tabla15[[#This Row],[N° 
Evento]],'Eventos de riesgos'!B:V,21,0)</f>
        <v>Aprobado</v>
      </c>
      <c r="AG342" s="44" t="str">
        <f>VLOOKUP(Tabla15[[#This Row],[N° 
Evento]],'Eventos de riesgos'!B:W,22,0)</f>
        <v xml:space="preserve">
30/03/2026 10:29:20: Aprobado
08/05/2026 22:56:22: Actualizado
15/05/2026 15:02:46: Actualización</v>
      </c>
    </row>
    <row r="343" spans="3:33" ht="69.5" customHeight="1" x14ac:dyDescent="0.55000000000000004">
      <c r="C343" s="43" t="str">
        <f>+Tabla15[[#This Row],[N° 
Evento]]&amp;"-"&amp;Tabla15[[#This Row],[N° Tarea]]</f>
        <v>90-2</v>
      </c>
      <c r="D343" s="54">
        <v>90</v>
      </c>
      <c r="E343" s="54">
        <v>2</v>
      </c>
      <c r="F343" s="51" t="s">
        <v>1479</v>
      </c>
      <c r="G343" s="44" t="s">
        <v>1019</v>
      </c>
      <c r="H343" s="59" t="s">
        <v>1474</v>
      </c>
      <c r="I343" s="56" t="s">
        <v>273</v>
      </c>
      <c r="J343" s="57"/>
      <c r="K343" s="57"/>
      <c r="L343" s="71" t="str">
        <f>IF(Tabla15[[#This Row],[Fecha de Finalización]]&gt;0,"Cerrada","En Proceso")</f>
        <v>En Proceso</v>
      </c>
      <c r="M343" s="52">
        <f t="shared" si="21"/>
        <v>0</v>
      </c>
      <c r="N343" s="44"/>
      <c r="O343" s="43">
        <f>VLOOKUP(Tabla15[[#This Row],[N° 
Evento]],'Eventos de riesgos'!B:C,2,0)</f>
        <v>2025</v>
      </c>
      <c r="P343" s="43" t="str">
        <f>VLOOKUP(Tabla15[[#This Row],[N° 
Evento]],'Eventos de riesgos'!B:D,3,0)</f>
        <v>Marzo</v>
      </c>
      <c r="Q343" s="48">
        <f>VLOOKUP(Tabla15[[#This Row],[N° 
Evento]],'Eventos de riesgos'!B:E,4,0)</f>
        <v>46076</v>
      </c>
      <c r="R343" s="48">
        <f>VLOOKUP(Tabla15[[#This Row],[N° 
Evento]],'Eventos de riesgos'!B:F,5,0)</f>
        <v>46076</v>
      </c>
      <c r="S343" s="48">
        <f>VLOOKUP(Tabla15[[#This Row],[N° 
Evento]],'Eventos de riesgos'!B:G,6,0)</f>
        <v>46088</v>
      </c>
      <c r="T343" s="62" t="str">
        <f>VLOOKUP(Tabla15[[#This Row],[N° 
Evento]],'Eventos de riesgos'!B:H,7,0)</f>
        <v>CASOS
CASO 1. ENVÍO ERRADO DE EXTRACTOS DE TARJETA DE CRÉDITO
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CAUSA CASO 1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IMPACTO CASO 1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CASO 2. ENVÍO ERRADO DE EXTRACTOS DE PRODUCTOS (NO TC)
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CAUSA CASO 2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IMPACTO CASO 2
Impacto reputacional: Se pudo generar confusión e inconformidad por la falta del adjunto, el periodo incorrecto y el enlace desactualizado.
Reprocesos operativos: Correcciones y nuevamente la dispersión de correos.
CASO 3. ENVÍO DE CERTIFICADOS DE DECLARACIÓN DE RENTA CON FALLAS EN LA ASIGNACION DE CONTRASEÑA
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CAUSA CASO 3
Falla en la operación manual de la plantilla en Excel, al incorporar correos de prueba que desplazaron la correspondencia entre los certificados y las contraseñas asignadas a cada asociado.
IMPACTO CASO 3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v>
      </c>
      <c r="U343" s="49">
        <f>VLOOKUP(Tabla15[[#This Row],[N° 
Evento]],'Eventos de riesgos'!B:I,8,0)</f>
        <v>0</v>
      </c>
      <c r="V343" s="49">
        <f>VLOOKUP(Tabla15[[#This Row],[N° 
Evento]],'Eventos de riesgos'!B:J,9,0)</f>
        <v>0</v>
      </c>
      <c r="W343" s="49">
        <f>VLOOKUP(Tabla15[[#This Row],[N° 
Evento]],'Eventos de riesgos'!B:K,10,0)</f>
        <v>0</v>
      </c>
      <c r="X343" s="44" t="str">
        <f>VLOOKUP(Tabla15[[#This Row],[N° 
Evento]],'Eventos de riesgos'!B:L,11,0)</f>
        <v>4 - Asociados o Clientes</v>
      </c>
      <c r="Y343" s="44" t="str">
        <f>VLOOKUP(Tabla15[[#This Row],[N° 
Evento]],'Eventos de riesgos'!B:M,12,0)</f>
        <v>41 - Adecuación, Divulgación de Información y Confianza</v>
      </c>
      <c r="Z343" s="44" t="str">
        <f>VLOOKUP(Tabla15[[#This Row],[N° 
Evento]],'Eventos de riesgos'!B:N,13,0)</f>
        <v>412 - Aspectos de Adecuación, Divulgación de la Información</v>
      </c>
      <c r="AA343" s="44" t="str">
        <f>+VLOOKUP(Tabla15[[#This Row],[N° 
Evento]],'Eventos de riesgos'!B:AE,23,0)</f>
        <v>Falla en envío masivo de extractos y certificados</v>
      </c>
      <c r="AB343" s="43" t="str">
        <f>VLOOKUP(Tabla15[[#This Row],[N° 
Evento]],'Eventos de riesgos'!B:O,14,0)</f>
        <v>Ninguna</v>
      </c>
      <c r="AC343" s="48">
        <f>VLOOKUP(Tabla15[[#This Row],[N° 
Evento]],'Eventos de riesgos'!B:P,15,0)</f>
        <v>46112</v>
      </c>
      <c r="AD343" s="43" t="str">
        <f>VLOOKUP(Tabla15[[#This Row],[N° 
Evento]],'Eventos de riesgos'!B:Q,16,0)</f>
        <v>No afectó  productos</v>
      </c>
      <c r="AE343" s="43" t="str">
        <f>VLOOKUP(Tabla15[[#This Row],[N° 
Evento]],'Eventos de riesgos'!B:R,17,0)</f>
        <v>Buzón Quejas y Reclamos</v>
      </c>
      <c r="AF343" s="45" t="str">
        <f>VLOOKUP(Tabla15[[#This Row],[N° 
Evento]],'Eventos de riesgos'!B:V,21,0)</f>
        <v>Aprobado</v>
      </c>
      <c r="AG343" s="44" t="str">
        <f>VLOOKUP(Tabla15[[#This Row],[N° 
Evento]],'Eventos de riesgos'!B:W,22,0)</f>
        <v xml:space="preserve">
30/03/2026 10:29:20: Aprobado
08/05/2026 22:56:22: Actualizado
15/05/2026 15:02:46: Actualización</v>
      </c>
    </row>
    <row r="344" spans="3:33" ht="69.5" customHeight="1" x14ac:dyDescent="0.55000000000000004">
      <c r="C344" s="43" t="str">
        <f>+Tabla15[[#This Row],[N° 
Evento]]&amp;"-"&amp;Tabla15[[#This Row],[N° Tarea]]</f>
        <v>90-3</v>
      </c>
      <c r="D344" s="54">
        <v>90</v>
      </c>
      <c r="E344" s="54">
        <v>3</v>
      </c>
      <c r="F344" s="51" t="s">
        <v>1480</v>
      </c>
      <c r="G344" s="44" t="s">
        <v>1019</v>
      </c>
      <c r="H344" s="59" t="s">
        <v>1464</v>
      </c>
      <c r="I344" s="59" t="s">
        <v>1486</v>
      </c>
      <c r="J344" s="57"/>
      <c r="K344" s="57"/>
      <c r="L344" s="71" t="str">
        <f>IF(Tabla15[[#This Row],[Fecha de Finalización]]&gt;0,"Cerrada","En Proceso")</f>
        <v>En Proceso</v>
      </c>
      <c r="M344" s="52">
        <f t="shared" si="21"/>
        <v>0</v>
      </c>
      <c r="N344" s="44"/>
      <c r="O344" s="43">
        <f>VLOOKUP(Tabla15[[#This Row],[N° 
Evento]],'Eventos de riesgos'!B:C,2,0)</f>
        <v>2025</v>
      </c>
      <c r="P344" s="43" t="str">
        <f>VLOOKUP(Tabla15[[#This Row],[N° 
Evento]],'Eventos de riesgos'!B:D,3,0)</f>
        <v>Marzo</v>
      </c>
      <c r="Q344" s="48">
        <f>VLOOKUP(Tabla15[[#This Row],[N° 
Evento]],'Eventos de riesgos'!B:E,4,0)</f>
        <v>46076</v>
      </c>
      <c r="R344" s="48">
        <f>VLOOKUP(Tabla15[[#This Row],[N° 
Evento]],'Eventos de riesgos'!B:F,5,0)</f>
        <v>46076</v>
      </c>
      <c r="S344" s="48">
        <f>VLOOKUP(Tabla15[[#This Row],[N° 
Evento]],'Eventos de riesgos'!B:G,6,0)</f>
        <v>46088</v>
      </c>
      <c r="T344" s="62" t="str">
        <f>VLOOKUP(Tabla15[[#This Row],[N° 
Evento]],'Eventos de riesgos'!B:H,7,0)</f>
        <v>CASOS
CASO 1. ENVÍO ERRADO DE EXTRACTOS DE TARJETA DE CRÉDITO
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CAUSA CASO 1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IMPACTO CASO 1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CASO 2. ENVÍO ERRADO DE EXTRACTOS DE PRODUCTOS (NO TC)
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CAUSA CASO 2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IMPACTO CASO 2
Impacto reputacional: Se pudo generar confusión e inconformidad por la falta del adjunto, el periodo incorrecto y el enlace desactualizado.
Reprocesos operativos: Correcciones y nuevamente la dispersión de correos.
CASO 3. ENVÍO DE CERTIFICADOS DE DECLARACIÓN DE RENTA CON FALLAS EN LA ASIGNACION DE CONTRASEÑA
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CAUSA CASO 3
Falla en la operación manual de la plantilla en Excel, al incorporar correos de prueba que desplazaron la correspondencia entre los certificados y las contraseñas asignadas a cada asociado.
IMPACTO CASO 3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v>
      </c>
      <c r="U344" s="49">
        <f>VLOOKUP(Tabla15[[#This Row],[N° 
Evento]],'Eventos de riesgos'!B:I,8,0)</f>
        <v>0</v>
      </c>
      <c r="V344" s="49">
        <f>VLOOKUP(Tabla15[[#This Row],[N° 
Evento]],'Eventos de riesgos'!B:J,9,0)</f>
        <v>0</v>
      </c>
      <c r="W344" s="49">
        <f>VLOOKUP(Tabla15[[#This Row],[N° 
Evento]],'Eventos de riesgos'!B:K,10,0)</f>
        <v>0</v>
      </c>
      <c r="X344" s="44" t="str">
        <f>VLOOKUP(Tabla15[[#This Row],[N° 
Evento]],'Eventos de riesgos'!B:L,11,0)</f>
        <v>4 - Asociados o Clientes</v>
      </c>
      <c r="Y344" s="44" t="str">
        <f>VLOOKUP(Tabla15[[#This Row],[N° 
Evento]],'Eventos de riesgos'!B:M,12,0)</f>
        <v>41 - Adecuación, Divulgación de Información y Confianza</v>
      </c>
      <c r="Z344" s="44" t="str">
        <f>VLOOKUP(Tabla15[[#This Row],[N° 
Evento]],'Eventos de riesgos'!B:N,13,0)</f>
        <v>412 - Aspectos de Adecuación, Divulgación de la Información</v>
      </c>
      <c r="AA344" s="44" t="str">
        <f>+VLOOKUP(Tabla15[[#This Row],[N° 
Evento]],'Eventos de riesgos'!B:AE,23,0)</f>
        <v>Falla en envío masivo de extractos y certificados</v>
      </c>
      <c r="AB344" s="43" t="str">
        <f>VLOOKUP(Tabla15[[#This Row],[N° 
Evento]],'Eventos de riesgos'!B:O,14,0)</f>
        <v>Ninguna</v>
      </c>
      <c r="AC344" s="48">
        <f>VLOOKUP(Tabla15[[#This Row],[N° 
Evento]],'Eventos de riesgos'!B:P,15,0)</f>
        <v>46112</v>
      </c>
      <c r="AD344" s="43" t="str">
        <f>VLOOKUP(Tabla15[[#This Row],[N° 
Evento]],'Eventos de riesgos'!B:Q,16,0)</f>
        <v>No afectó  productos</v>
      </c>
      <c r="AE344" s="43" t="str">
        <f>VLOOKUP(Tabla15[[#This Row],[N° 
Evento]],'Eventos de riesgos'!B:R,17,0)</f>
        <v>Buzón Quejas y Reclamos</v>
      </c>
      <c r="AF344" s="45" t="str">
        <f>VLOOKUP(Tabla15[[#This Row],[N° 
Evento]],'Eventos de riesgos'!B:V,21,0)</f>
        <v>Aprobado</v>
      </c>
      <c r="AG344" s="44" t="str">
        <f>VLOOKUP(Tabla15[[#This Row],[N° 
Evento]],'Eventos de riesgos'!B:W,22,0)</f>
        <v xml:space="preserve">
30/03/2026 10:29:20: Aprobado
08/05/2026 22:56:22: Actualizado
15/05/2026 15:02:46: Actualización</v>
      </c>
    </row>
    <row r="345" spans="3:33" ht="69.5" customHeight="1" x14ac:dyDescent="0.55000000000000004">
      <c r="C345" s="43" t="str">
        <f>+Tabla15[[#This Row],[N° 
Evento]]&amp;"-"&amp;Tabla15[[#This Row],[N° Tarea]]</f>
        <v>90-4</v>
      </c>
      <c r="D345" s="54">
        <v>90</v>
      </c>
      <c r="E345" s="54">
        <v>4</v>
      </c>
      <c r="F345" s="51" t="s">
        <v>1481</v>
      </c>
      <c r="G345" s="44" t="s">
        <v>1019</v>
      </c>
      <c r="H345" s="59" t="s">
        <v>1474</v>
      </c>
      <c r="I345" s="56" t="s">
        <v>273</v>
      </c>
      <c r="J345" s="57"/>
      <c r="K345" s="57"/>
      <c r="L345" s="71" t="str">
        <f>IF(Tabla15[[#This Row],[Fecha de Finalización]]&gt;0,"Cerrada","En Proceso")</f>
        <v>En Proceso</v>
      </c>
      <c r="M345" s="52">
        <f t="shared" si="21"/>
        <v>0</v>
      </c>
      <c r="N345" s="44"/>
      <c r="O345" s="43">
        <f>VLOOKUP(Tabla15[[#This Row],[N° 
Evento]],'Eventos de riesgos'!B:C,2,0)</f>
        <v>2025</v>
      </c>
      <c r="P345" s="43" t="str">
        <f>VLOOKUP(Tabla15[[#This Row],[N° 
Evento]],'Eventos de riesgos'!B:D,3,0)</f>
        <v>Marzo</v>
      </c>
      <c r="Q345" s="48">
        <f>VLOOKUP(Tabla15[[#This Row],[N° 
Evento]],'Eventos de riesgos'!B:E,4,0)</f>
        <v>46076</v>
      </c>
      <c r="R345" s="48">
        <f>VLOOKUP(Tabla15[[#This Row],[N° 
Evento]],'Eventos de riesgos'!B:F,5,0)</f>
        <v>46076</v>
      </c>
      <c r="S345" s="48">
        <f>VLOOKUP(Tabla15[[#This Row],[N° 
Evento]],'Eventos de riesgos'!B:G,6,0)</f>
        <v>46088</v>
      </c>
      <c r="T345" s="62" t="str">
        <f>VLOOKUP(Tabla15[[#This Row],[N° 
Evento]],'Eventos de riesgos'!B:H,7,0)</f>
        <v>CASOS
CASO 1. ENVÍO ERRADO DE EXTRACTOS DE TARJETA DE CRÉDITO
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CAUSA CASO 1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IMPACTO CASO 1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CASO 2. ENVÍO ERRADO DE EXTRACTOS DE PRODUCTOS (NO TC)
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CAUSA CASO 2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IMPACTO CASO 2
Impacto reputacional: Se pudo generar confusión e inconformidad por la falta del adjunto, el periodo incorrecto y el enlace desactualizado.
Reprocesos operativos: Correcciones y nuevamente la dispersión de correos.
CASO 3. ENVÍO DE CERTIFICADOS DE DECLARACIÓN DE RENTA CON FALLAS EN LA ASIGNACION DE CONTRASEÑA
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CAUSA CASO 3
Falla en la operación manual de la plantilla en Excel, al incorporar correos de prueba que desplazaron la correspondencia entre los certificados y las contraseñas asignadas a cada asociado.
IMPACTO CASO 3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v>
      </c>
      <c r="U345" s="49">
        <f>VLOOKUP(Tabla15[[#This Row],[N° 
Evento]],'Eventos de riesgos'!B:I,8,0)</f>
        <v>0</v>
      </c>
      <c r="V345" s="49">
        <f>VLOOKUP(Tabla15[[#This Row],[N° 
Evento]],'Eventos de riesgos'!B:J,9,0)</f>
        <v>0</v>
      </c>
      <c r="W345" s="49">
        <f>VLOOKUP(Tabla15[[#This Row],[N° 
Evento]],'Eventos de riesgos'!B:K,10,0)</f>
        <v>0</v>
      </c>
      <c r="X345" s="44" t="str">
        <f>VLOOKUP(Tabla15[[#This Row],[N° 
Evento]],'Eventos de riesgos'!B:L,11,0)</f>
        <v>4 - Asociados o Clientes</v>
      </c>
      <c r="Y345" s="44" t="str">
        <f>VLOOKUP(Tabla15[[#This Row],[N° 
Evento]],'Eventos de riesgos'!B:M,12,0)</f>
        <v>41 - Adecuación, Divulgación de Información y Confianza</v>
      </c>
      <c r="Z345" s="44" t="str">
        <f>VLOOKUP(Tabla15[[#This Row],[N° 
Evento]],'Eventos de riesgos'!B:N,13,0)</f>
        <v>412 - Aspectos de Adecuación, Divulgación de la Información</v>
      </c>
      <c r="AA345" s="44" t="str">
        <f>+VLOOKUP(Tabla15[[#This Row],[N° 
Evento]],'Eventos de riesgos'!B:AE,23,0)</f>
        <v>Falla en envío masivo de extractos y certificados</v>
      </c>
      <c r="AB345" s="43" t="str">
        <f>VLOOKUP(Tabla15[[#This Row],[N° 
Evento]],'Eventos de riesgos'!B:O,14,0)</f>
        <v>Ninguna</v>
      </c>
      <c r="AC345" s="48">
        <f>VLOOKUP(Tabla15[[#This Row],[N° 
Evento]],'Eventos de riesgos'!B:P,15,0)</f>
        <v>46112</v>
      </c>
      <c r="AD345" s="43" t="str">
        <f>VLOOKUP(Tabla15[[#This Row],[N° 
Evento]],'Eventos de riesgos'!B:Q,16,0)</f>
        <v>No afectó  productos</v>
      </c>
      <c r="AE345" s="43" t="str">
        <f>VLOOKUP(Tabla15[[#This Row],[N° 
Evento]],'Eventos de riesgos'!B:R,17,0)</f>
        <v>Buzón Quejas y Reclamos</v>
      </c>
      <c r="AF345" s="45" t="str">
        <f>VLOOKUP(Tabla15[[#This Row],[N° 
Evento]],'Eventos de riesgos'!B:V,21,0)</f>
        <v>Aprobado</v>
      </c>
      <c r="AG345" s="44" t="str">
        <f>VLOOKUP(Tabla15[[#This Row],[N° 
Evento]],'Eventos de riesgos'!B:W,22,0)</f>
        <v xml:space="preserve">
30/03/2026 10:29:20: Aprobado
08/05/2026 22:56:22: Actualizado
15/05/2026 15:02:46: Actualización</v>
      </c>
    </row>
    <row r="346" spans="3:33" ht="85.5" customHeight="1" x14ac:dyDescent="0.55000000000000004">
      <c r="C346" s="43" t="str">
        <f>+Tabla15[[#This Row],[N° 
Evento]]&amp;"-"&amp;Tabla15[[#This Row],[N° Tarea]]</f>
        <v>90-5</v>
      </c>
      <c r="D346" s="54">
        <v>90</v>
      </c>
      <c r="E346" s="54">
        <v>5</v>
      </c>
      <c r="F346" s="51" t="s">
        <v>1482</v>
      </c>
      <c r="G346" s="44" t="s">
        <v>1020</v>
      </c>
      <c r="H346" s="59" t="s">
        <v>1485</v>
      </c>
      <c r="I346" s="56" t="s">
        <v>511</v>
      </c>
      <c r="J346" s="57"/>
      <c r="K346" s="57"/>
      <c r="L346" s="71" t="str">
        <f>IF(Tabla15[[#This Row],[Fecha de Finalización]]&gt;0,"Cerrada","En Proceso")</f>
        <v>En Proceso</v>
      </c>
      <c r="M346" s="52">
        <f t="shared" si="21"/>
        <v>0</v>
      </c>
      <c r="N346" s="44"/>
      <c r="O346" s="43">
        <f>VLOOKUP(Tabla15[[#This Row],[N° 
Evento]],'Eventos de riesgos'!B:C,2,0)</f>
        <v>2025</v>
      </c>
      <c r="P346" s="43" t="str">
        <f>VLOOKUP(Tabla15[[#This Row],[N° 
Evento]],'Eventos de riesgos'!B:D,3,0)</f>
        <v>Marzo</v>
      </c>
      <c r="Q346" s="48">
        <f>VLOOKUP(Tabla15[[#This Row],[N° 
Evento]],'Eventos de riesgos'!B:E,4,0)</f>
        <v>46076</v>
      </c>
      <c r="R346" s="48">
        <f>VLOOKUP(Tabla15[[#This Row],[N° 
Evento]],'Eventos de riesgos'!B:F,5,0)</f>
        <v>46076</v>
      </c>
      <c r="S346" s="48">
        <f>VLOOKUP(Tabla15[[#This Row],[N° 
Evento]],'Eventos de riesgos'!B:G,6,0)</f>
        <v>46088</v>
      </c>
      <c r="T346" s="62" t="str">
        <f>VLOOKUP(Tabla15[[#This Row],[N° 
Evento]],'Eventos de riesgos'!B:H,7,0)</f>
        <v>CASOS
CASO 1. ENVÍO ERRADO DE EXTRACTOS DE TARJETA DE CRÉDITO
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CAUSA CASO 1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IMPACTO CASO 1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CASO 2. ENVÍO ERRADO DE EXTRACTOS DE PRODUCTOS (NO TC)
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CAUSA CASO 2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IMPACTO CASO 2
Impacto reputacional: Se pudo generar confusión e inconformidad por la falta del adjunto, el periodo incorrecto y el enlace desactualizado.
Reprocesos operativos: Correcciones y nuevamente la dispersión de correos.
CASO 3. ENVÍO DE CERTIFICADOS DE DECLARACIÓN DE RENTA CON FALLAS EN LA ASIGNACION DE CONTRASEÑA
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CAUSA CASO 3
Falla en la operación manual de la plantilla en Excel, al incorporar correos de prueba que desplazaron la correspondencia entre los certificados y las contraseñas asignadas a cada asociado.
IMPACTO CASO 3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v>
      </c>
      <c r="U346" s="49">
        <f>VLOOKUP(Tabla15[[#This Row],[N° 
Evento]],'Eventos de riesgos'!B:I,8,0)</f>
        <v>0</v>
      </c>
      <c r="V346" s="49">
        <f>VLOOKUP(Tabla15[[#This Row],[N° 
Evento]],'Eventos de riesgos'!B:J,9,0)</f>
        <v>0</v>
      </c>
      <c r="W346" s="49">
        <f>VLOOKUP(Tabla15[[#This Row],[N° 
Evento]],'Eventos de riesgos'!B:K,10,0)</f>
        <v>0</v>
      </c>
      <c r="X346" s="44" t="str">
        <f>VLOOKUP(Tabla15[[#This Row],[N° 
Evento]],'Eventos de riesgos'!B:L,11,0)</f>
        <v>4 - Asociados o Clientes</v>
      </c>
      <c r="Y346" s="44" t="str">
        <f>VLOOKUP(Tabla15[[#This Row],[N° 
Evento]],'Eventos de riesgos'!B:M,12,0)</f>
        <v>41 - Adecuación, Divulgación de Información y Confianza</v>
      </c>
      <c r="Z346" s="44" t="str">
        <f>VLOOKUP(Tabla15[[#This Row],[N° 
Evento]],'Eventos de riesgos'!B:N,13,0)</f>
        <v>412 - Aspectos de Adecuación, Divulgación de la Información</v>
      </c>
      <c r="AA346" s="44" t="str">
        <f>+VLOOKUP(Tabla15[[#This Row],[N° 
Evento]],'Eventos de riesgos'!B:AE,23,0)</f>
        <v>Falla en envío masivo de extractos y certificados</v>
      </c>
      <c r="AB346" s="43" t="str">
        <f>VLOOKUP(Tabla15[[#This Row],[N° 
Evento]],'Eventos de riesgos'!B:O,14,0)</f>
        <v>Ninguna</v>
      </c>
      <c r="AC346" s="48">
        <f>VLOOKUP(Tabla15[[#This Row],[N° 
Evento]],'Eventos de riesgos'!B:P,15,0)</f>
        <v>46112</v>
      </c>
      <c r="AD346" s="43" t="str">
        <f>VLOOKUP(Tabla15[[#This Row],[N° 
Evento]],'Eventos de riesgos'!B:Q,16,0)</f>
        <v>No afectó  productos</v>
      </c>
      <c r="AE346" s="43" t="str">
        <f>VLOOKUP(Tabla15[[#This Row],[N° 
Evento]],'Eventos de riesgos'!B:R,17,0)</f>
        <v>Buzón Quejas y Reclamos</v>
      </c>
      <c r="AF346" s="45" t="str">
        <f>VLOOKUP(Tabla15[[#This Row],[N° 
Evento]],'Eventos de riesgos'!B:V,21,0)</f>
        <v>Aprobado</v>
      </c>
      <c r="AG346" s="44" t="str">
        <f>VLOOKUP(Tabla15[[#This Row],[N° 
Evento]],'Eventos de riesgos'!B:W,22,0)</f>
        <v xml:space="preserve">
30/03/2026 10:29:20: Aprobado
08/05/2026 22:56:22: Actualizado
15/05/2026 15:02:46: Actualización</v>
      </c>
    </row>
    <row r="347" spans="3:33" ht="198" customHeight="1" x14ac:dyDescent="0.55000000000000004">
      <c r="C347" s="43" t="str">
        <f>+Tabla15[[#This Row],[N° 
Evento]]&amp;"-"&amp;Tabla15[[#This Row],[N° Tarea]]</f>
        <v>90-6</v>
      </c>
      <c r="D347" s="54">
        <v>90</v>
      </c>
      <c r="E347" s="54">
        <v>6</v>
      </c>
      <c r="F347" s="51" t="s">
        <v>1483</v>
      </c>
      <c r="G347" s="44" t="s">
        <v>1020</v>
      </c>
      <c r="H347" s="59" t="s">
        <v>1487</v>
      </c>
      <c r="I347" s="59" t="s">
        <v>1488</v>
      </c>
      <c r="J347" s="57"/>
      <c r="K347" s="57"/>
      <c r="L347" s="71" t="str">
        <f>IF(Tabla15[[#This Row],[Fecha de Finalización]]&gt;0,"Cerrada","En Proceso")</f>
        <v>En Proceso</v>
      </c>
      <c r="M347" s="52">
        <f t="shared" si="21"/>
        <v>0</v>
      </c>
      <c r="N347" s="44"/>
      <c r="O347" s="43">
        <f>VLOOKUP(Tabla15[[#This Row],[N° 
Evento]],'Eventos de riesgos'!B:C,2,0)</f>
        <v>2025</v>
      </c>
      <c r="P347" s="43" t="str">
        <f>VLOOKUP(Tabla15[[#This Row],[N° 
Evento]],'Eventos de riesgos'!B:D,3,0)</f>
        <v>Marzo</v>
      </c>
      <c r="Q347" s="48">
        <f>VLOOKUP(Tabla15[[#This Row],[N° 
Evento]],'Eventos de riesgos'!B:E,4,0)</f>
        <v>46076</v>
      </c>
      <c r="R347" s="48">
        <f>VLOOKUP(Tabla15[[#This Row],[N° 
Evento]],'Eventos de riesgos'!B:F,5,0)</f>
        <v>46076</v>
      </c>
      <c r="S347" s="48">
        <f>VLOOKUP(Tabla15[[#This Row],[N° 
Evento]],'Eventos de riesgos'!B:G,6,0)</f>
        <v>46088</v>
      </c>
      <c r="T347" s="62" t="str">
        <f>VLOOKUP(Tabla15[[#This Row],[N° 
Evento]],'Eventos de riesgos'!B:H,7,0)</f>
        <v>CASOS
CASO 1. ENVÍO ERRADO DE EXTRACTOS DE TARJETA DE CRÉDITO
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CAUSA CASO 1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IMPACTO CASO 1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CASO 2. ENVÍO ERRADO DE EXTRACTOS DE PRODUCTOS (NO TC)
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CAUSA CASO 2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IMPACTO CASO 2
Impacto reputacional: Se pudo generar confusión e inconformidad por la falta del adjunto, el periodo incorrecto y el enlace desactualizado.
Reprocesos operativos: Correcciones y nuevamente la dispersión de correos.
CASO 3. ENVÍO DE CERTIFICADOS DE DECLARACIÓN DE RENTA CON FALLAS EN LA ASIGNACION DE CONTRASEÑA
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CAUSA CASO 3
Falla en la operación manual de la plantilla en Excel, al incorporar correos de prueba que desplazaron la correspondencia entre los certificados y las contraseñas asignadas a cada asociado.
IMPACTO CASO 3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v>
      </c>
      <c r="U347" s="49">
        <f>VLOOKUP(Tabla15[[#This Row],[N° 
Evento]],'Eventos de riesgos'!B:I,8,0)</f>
        <v>0</v>
      </c>
      <c r="V347" s="49">
        <f>VLOOKUP(Tabla15[[#This Row],[N° 
Evento]],'Eventos de riesgos'!B:J,9,0)</f>
        <v>0</v>
      </c>
      <c r="W347" s="49">
        <f>VLOOKUP(Tabla15[[#This Row],[N° 
Evento]],'Eventos de riesgos'!B:K,10,0)</f>
        <v>0</v>
      </c>
      <c r="X347" s="44" t="str">
        <f>VLOOKUP(Tabla15[[#This Row],[N° 
Evento]],'Eventos de riesgos'!B:L,11,0)</f>
        <v>4 - Asociados o Clientes</v>
      </c>
      <c r="Y347" s="44" t="str">
        <f>VLOOKUP(Tabla15[[#This Row],[N° 
Evento]],'Eventos de riesgos'!B:M,12,0)</f>
        <v>41 - Adecuación, Divulgación de Información y Confianza</v>
      </c>
      <c r="Z347" s="44" t="str">
        <f>VLOOKUP(Tabla15[[#This Row],[N° 
Evento]],'Eventos de riesgos'!B:N,13,0)</f>
        <v>412 - Aspectos de Adecuación, Divulgación de la Información</v>
      </c>
      <c r="AA347" s="44" t="str">
        <f>+VLOOKUP(Tabla15[[#This Row],[N° 
Evento]],'Eventos de riesgos'!B:AE,23,0)</f>
        <v>Falla en envío masivo de extractos y certificados</v>
      </c>
      <c r="AB347" s="43" t="str">
        <f>VLOOKUP(Tabla15[[#This Row],[N° 
Evento]],'Eventos de riesgos'!B:O,14,0)</f>
        <v>Ninguna</v>
      </c>
      <c r="AC347" s="48">
        <f>VLOOKUP(Tabla15[[#This Row],[N° 
Evento]],'Eventos de riesgos'!B:P,15,0)</f>
        <v>46112</v>
      </c>
      <c r="AD347" s="43" t="str">
        <f>VLOOKUP(Tabla15[[#This Row],[N° 
Evento]],'Eventos de riesgos'!B:Q,16,0)</f>
        <v>No afectó  productos</v>
      </c>
      <c r="AE347" s="43" t="str">
        <f>VLOOKUP(Tabla15[[#This Row],[N° 
Evento]],'Eventos de riesgos'!B:R,17,0)</f>
        <v>Buzón Quejas y Reclamos</v>
      </c>
      <c r="AF347" s="45" t="str">
        <f>VLOOKUP(Tabla15[[#This Row],[N° 
Evento]],'Eventos de riesgos'!B:V,21,0)</f>
        <v>Aprobado</v>
      </c>
      <c r="AG347" s="44" t="str">
        <f>VLOOKUP(Tabla15[[#This Row],[N° 
Evento]],'Eventos de riesgos'!B:W,22,0)</f>
        <v xml:space="preserve">
30/03/2026 10:29:20: Aprobado
08/05/2026 22:56:22: Actualizado
15/05/2026 15:02:46: Actualización</v>
      </c>
    </row>
    <row r="348" spans="3:33" ht="99.5" customHeight="1" thickBot="1" x14ac:dyDescent="0.6">
      <c r="C348" s="43" t="str">
        <f>+Tabla15[[#This Row],[N° 
Evento]]&amp;"-"&amp;Tabla15[[#This Row],[N° Tarea]]</f>
        <v>90-7</v>
      </c>
      <c r="D348" s="54">
        <v>90</v>
      </c>
      <c r="E348" s="54">
        <v>7</v>
      </c>
      <c r="F348" s="51" t="s">
        <v>1484</v>
      </c>
      <c r="G348" s="44" t="s">
        <v>1020</v>
      </c>
      <c r="H348" s="59" t="s">
        <v>1465</v>
      </c>
      <c r="I348" s="59" t="s">
        <v>1489</v>
      </c>
      <c r="J348" s="57"/>
      <c r="K348" s="57"/>
      <c r="L348" s="71" t="str">
        <f>IF(Tabla15[[#This Row],[Fecha de Finalización]]&gt;0,"Cerrada","En Proceso")</f>
        <v>En Proceso</v>
      </c>
      <c r="M348" s="52">
        <f t="shared" si="21"/>
        <v>0</v>
      </c>
      <c r="N348" s="44"/>
      <c r="O348" s="43">
        <f>VLOOKUP(Tabla15[[#This Row],[N° 
Evento]],'Eventos de riesgos'!B:C,2,0)</f>
        <v>2025</v>
      </c>
      <c r="P348" s="43" t="str">
        <f>VLOOKUP(Tabla15[[#This Row],[N° 
Evento]],'Eventos de riesgos'!B:D,3,0)</f>
        <v>Marzo</v>
      </c>
      <c r="Q348" s="48">
        <f>VLOOKUP(Tabla15[[#This Row],[N° 
Evento]],'Eventos de riesgos'!B:E,4,0)</f>
        <v>46076</v>
      </c>
      <c r="R348" s="48">
        <f>VLOOKUP(Tabla15[[#This Row],[N° 
Evento]],'Eventos de riesgos'!B:F,5,0)</f>
        <v>46076</v>
      </c>
      <c r="S348" s="48">
        <f>VLOOKUP(Tabla15[[#This Row],[N° 
Evento]],'Eventos de riesgos'!B:G,6,0)</f>
        <v>46088</v>
      </c>
      <c r="T348" s="62" t="str">
        <f>VLOOKUP(Tabla15[[#This Row],[N° 
Evento]],'Eventos de riesgos'!B:H,7,0)</f>
        <v>CASOS
CASO 1. ENVÍO ERRADO DE EXTRACTOS DE TARJETA DE CRÉDITO
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CAUSA CASO 1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IMPACTO CASO 1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CASO 2. ENVÍO ERRADO DE EXTRACTOS DE PRODUCTOS (NO TC)
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CAUSA CASO 2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IMPACTO CASO 2
Impacto reputacional: Se pudo generar confusión e inconformidad por la falta del adjunto, el periodo incorrecto y el enlace desactualizado.
Reprocesos operativos: Correcciones y nuevamente la dispersión de correos.
CASO 3. ENVÍO DE CERTIFICADOS DE DECLARACIÓN DE RENTA CON FALLAS EN LA ASIGNACION DE CONTRASEÑA
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CAUSA CASO 3
Falla en la operación manual de la plantilla en Excel, al incorporar correos de prueba que desplazaron la correspondencia entre los certificados y las contraseñas asignadas a cada asociado.
IMPACTO CASO 3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v>
      </c>
      <c r="U348" s="49">
        <f>VLOOKUP(Tabla15[[#This Row],[N° 
Evento]],'Eventos de riesgos'!B:I,8,0)</f>
        <v>0</v>
      </c>
      <c r="V348" s="49">
        <f>VLOOKUP(Tabla15[[#This Row],[N° 
Evento]],'Eventos de riesgos'!B:J,9,0)</f>
        <v>0</v>
      </c>
      <c r="W348" s="49">
        <f>VLOOKUP(Tabla15[[#This Row],[N° 
Evento]],'Eventos de riesgos'!B:K,10,0)</f>
        <v>0</v>
      </c>
      <c r="X348" s="44" t="str">
        <f>VLOOKUP(Tabla15[[#This Row],[N° 
Evento]],'Eventos de riesgos'!B:L,11,0)</f>
        <v>4 - Asociados o Clientes</v>
      </c>
      <c r="Y348" s="44" t="str">
        <f>VLOOKUP(Tabla15[[#This Row],[N° 
Evento]],'Eventos de riesgos'!B:M,12,0)</f>
        <v>41 - Adecuación, Divulgación de Información y Confianza</v>
      </c>
      <c r="Z348" s="44" t="str">
        <f>VLOOKUP(Tabla15[[#This Row],[N° 
Evento]],'Eventos de riesgos'!B:N,13,0)</f>
        <v>412 - Aspectos de Adecuación, Divulgación de la Información</v>
      </c>
      <c r="AA348" s="44" t="str">
        <f>+VLOOKUP(Tabla15[[#This Row],[N° 
Evento]],'Eventos de riesgos'!B:AE,23,0)</f>
        <v>Falla en envío masivo de extractos y certificados</v>
      </c>
      <c r="AB348" s="43" t="str">
        <f>VLOOKUP(Tabla15[[#This Row],[N° 
Evento]],'Eventos de riesgos'!B:O,14,0)</f>
        <v>Ninguna</v>
      </c>
      <c r="AC348" s="48">
        <f>VLOOKUP(Tabla15[[#This Row],[N° 
Evento]],'Eventos de riesgos'!B:P,15,0)</f>
        <v>46112</v>
      </c>
      <c r="AD348" s="43" t="str">
        <f>VLOOKUP(Tabla15[[#This Row],[N° 
Evento]],'Eventos de riesgos'!B:Q,16,0)</f>
        <v>No afectó  productos</v>
      </c>
      <c r="AE348" s="43" t="str">
        <f>VLOOKUP(Tabla15[[#This Row],[N° 
Evento]],'Eventos de riesgos'!B:R,17,0)</f>
        <v>Buzón Quejas y Reclamos</v>
      </c>
      <c r="AF348" s="45" t="str">
        <f>VLOOKUP(Tabla15[[#This Row],[N° 
Evento]],'Eventos de riesgos'!B:V,21,0)</f>
        <v>Aprobado</v>
      </c>
      <c r="AG348" s="44" t="str">
        <f>VLOOKUP(Tabla15[[#This Row],[N° 
Evento]],'Eventos de riesgos'!B:W,22,0)</f>
        <v xml:space="preserve">
30/03/2026 10:29:20: Aprobado
08/05/2026 22:56:22: Actualizado
15/05/2026 15:02:46: Actualización</v>
      </c>
    </row>
    <row r="349" spans="3:33" ht="80" customHeight="1" x14ac:dyDescent="0.55000000000000004">
      <c r="C349" s="54" t="str">
        <f>+Tabla15[[#This Row],[N° 
Evento]]&amp;"-"&amp;Tabla15[[#This Row],[N° Tarea]]</f>
        <v>90-8</v>
      </c>
      <c r="D349" s="54">
        <v>90</v>
      </c>
      <c r="E349" s="54">
        <v>8</v>
      </c>
      <c r="F349" s="121" t="s">
        <v>1460</v>
      </c>
      <c r="G349" s="55" t="s">
        <v>1019</v>
      </c>
      <c r="H349" s="59" t="s">
        <v>1463</v>
      </c>
      <c r="I349" s="56" t="s">
        <v>95</v>
      </c>
      <c r="J349" s="57"/>
      <c r="K349" s="57">
        <v>46092</v>
      </c>
      <c r="L349" s="72" t="str">
        <f>IF(Tabla15[[#This Row],[Fecha de Finalización]]&gt;0,"Cerrada","En Proceso")</f>
        <v>Cerrada</v>
      </c>
      <c r="M349" s="58">
        <f t="shared" si="21"/>
        <v>46092</v>
      </c>
      <c r="N349" s="44" t="s">
        <v>1472</v>
      </c>
      <c r="O349" s="54">
        <f>VLOOKUP(Tabla15[[#This Row],[N° 
Evento]],'Eventos de riesgos'!B:C,2,0)</f>
        <v>2025</v>
      </c>
      <c r="P349" s="54" t="str">
        <f>VLOOKUP(Tabla15[[#This Row],[N° 
Evento]],'Eventos de riesgos'!B:D,3,0)</f>
        <v>Marzo</v>
      </c>
      <c r="Q349" s="60">
        <f>VLOOKUP(Tabla15[[#This Row],[N° 
Evento]],'Eventos de riesgos'!B:E,4,0)</f>
        <v>46076</v>
      </c>
      <c r="R349" s="60">
        <f>VLOOKUP(Tabla15[[#This Row],[N° 
Evento]],'Eventos de riesgos'!B:F,5,0)</f>
        <v>46076</v>
      </c>
      <c r="S349" s="60">
        <f>VLOOKUP(Tabla15[[#This Row],[N° 
Evento]],'Eventos de riesgos'!B:G,6,0)</f>
        <v>46088</v>
      </c>
      <c r="T349" s="63" t="str">
        <f>VLOOKUP(Tabla15[[#This Row],[N° 
Evento]],'Eventos de riesgos'!B:H,7,0)</f>
        <v>CASOS
CASO 1. ENVÍO ERRADO DE EXTRACTOS DE TARJETA DE CRÉDITO
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CAUSA CASO 1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IMPACTO CASO 1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CASO 2. ENVÍO ERRADO DE EXTRACTOS DE PRODUCTOS (NO TC)
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CAUSA CASO 2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IMPACTO CASO 2
Impacto reputacional: Se pudo generar confusión e inconformidad por la falta del adjunto, el periodo incorrecto y el enlace desactualizado.
Reprocesos operativos: Correcciones y nuevamente la dispersión de correos.
CASO 3. ENVÍO DE CERTIFICADOS DE DECLARACIÓN DE RENTA CON FALLAS EN LA ASIGNACION DE CONTRASEÑA
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CAUSA CASO 3
Falla en la operación manual de la plantilla en Excel, al incorporar correos de prueba que desplazaron la correspondencia entre los certificados y las contraseñas asignadas a cada asociado.
IMPACTO CASO 3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v>
      </c>
      <c r="U349" s="61">
        <f>VLOOKUP(Tabla15[[#This Row],[N° 
Evento]],'Eventos de riesgos'!B:I,8,0)</f>
        <v>0</v>
      </c>
      <c r="V349" s="61">
        <f>VLOOKUP(Tabla15[[#This Row],[N° 
Evento]],'Eventos de riesgos'!B:J,9,0)</f>
        <v>0</v>
      </c>
      <c r="W349" s="61">
        <f>VLOOKUP(Tabla15[[#This Row],[N° 
Evento]],'Eventos de riesgos'!B:K,10,0)</f>
        <v>0</v>
      </c>
      <c r="X349" s="59" t="str">
        <f>VLOOKUP(Tabla15[[#This Row],[N° 
Evento]],'Eventos de riesgos'!B:L,11,0)</f>
        <v>4 - Asociados o Clientes</v>
      </c>
      <c r="Y349" s="59" t="str">
        <f>VLOOKUP(Tabla15[[#This Row],[N° 
Evento]],'Eventos de riesgos'!B:M,12,0)</f>
        <v>41 - Adecuación, Divulgación de Información y Confianza</v>
      </c>
      <c r="Z349" s="59" t="str">
        <f>VLOOKUP(Tabla15[[#This Row],[N° 
Evento]],'Eventos de riesgos'!B:N,13,0)</f>
        <v>412 - Aspectos de Adecuación, Divulgación de la Información</v>
      </c>
      <c r="AA349" s="59" t="str">
        <f>+VLOOKUP(Tabla15[[#This Row],[N° 
Evento]],'Eventos de riesgos'!B:AE,23,0)</f>
        <v>Falla en envío masivo de extractos y certificados</v>
      </c>
      <c r="AB349" s="54" t="str">
        <f>VLOOKUP(Tabla15[[#This Row],[N° 
Evento]],'Eventos de riesgos'!B:O,14,0)</f>
        <v>Ninguna</v>
      </c>
      <c r="AC349" s="60">
        <f>VLOOKUP(Tabla15[[#This Row],[N° 
Evento]],'Eventos de riesgos'!B:P,15,0)</f>
        <v>46112</v>
      </c>
      <c r="AD349" s="54" t="str">
        <f>VLOOKUP(Tabla15[[#This Row],[N° 
Evento]],'Eventos de riesgos'!B:Q,16,0)</f>
        <v>No afectó  productos</v>
      </c>
      <c r="AE349" s="54" t="str">
        <f>VLOOKUP(Tabla15[[#This Row],[N° 
Evento]],'Eventos de riesgos'!B:R,17,0)</f>
        <v>Buzón Quejas y Reclamos</v>
      </c>
      <c r="AF349" s="56" t="str">
        <f>VLOOKUP(Tabla15[[#This Row],[N° 
Evento]],'Eventos de riesgos'!B:V,21,0)</f>
        <v>Aprobado</v>
      </c>
      <c r="AG349" s="59" t="str">
        <f>VLOOKUP(Tabla15[[#This Row],[N° 
Evento]],'Eventos de riesgos'!B:W,22,0)</f>
        <v xml:space="preserve">
30/03/2026 10:29:20: Aprobado
08/05/2026 22:56:22: Actualizado
15/05/2026 15:02:46: Actualización</v>
      </c>
    </row>
    <row r="350" spans="3:33" ht="100" customHeight="1" thickBot="1" x14ac:dyDescent="0.6">
      <c r="C350" s="54" t="str">
        <f>+Tabla15[[#This Row],[N° 
Evento]]&amp;"-"&amp;Tabla15[[#This Row],[N° Tarea]]</f>
        <v>90-9</v>
      </c>
      <c r="D350" s="54">
        <v>90</v>
      </c>
      <c r="E350" s="54">
        <v>9</v>
      </c>
      <c r="F350" s="122" t="s">
        <v>1459</v>
      </c>
      <c r="G350" s="55" t="s">
        <v>1019</v>
      </c>
      <c r="H350" s="59" t="s">
        <v>1464</v>
      </c>
      <c r="I350" s="59" t="s">
        <v>1486</v>
      </c>
      <c r="J350" s="57"/>
      <c r="K350" s="57">
        <v>46092</v>
      </c>
      <c r="L350" s="72" t="str">
        <f>IF(Tabla15[[#This Row],[Fecha de Finalización]]&gt;0,"Cerrada","En Proceso")</f>
        <v>Cerrada</v>
      </c>
      <c r="M350" s="58">
        <f t="shared" si="21"/>
        <v>46092</v>
      </c>
      <c r="N350" s="44" t="s">
        <v>1472</v>
      </c>
      <c r="O350" s="54">
        <f>VLOOKUP(Tabla15[[#This Row],[N° 
Evento]],'Eventos de riesgos'!B:C,2,0)</f>
        <v>2025</v>
      </c>
      <c r="P350" s="54" t="str">
        <f>VLOOKUP(Tabla15[[#This Row],[N° 
Evento]],'Eventos de riesgos'!B:D,3,0)</f>
        <v>Marzo</v>
      </c>
      <c r="Q350" s="60">
        <f>VLOOKUP(Tabla15[[#This Row],[N° 
Evento]],'Eventos de riesgos'!B:E,4,0)</f>
        <v>46076</v>
      </c>
      <c r="R350" s="60">
        <f>VLOOKUP(Tabla15[[#This Row],[N° 
Evento]],'Eventos de riesgos'!B:F,5,0)</f>
        <v>46076</v>
      </c>
      <c r="S350" s="60">
        <f>VLOOKUP(Tabla15[[#This Row],[N° 
Evento]],'Eventos de riesgos'!B:G,6,0)</f>
        <v>46088</v>
      </c>
      <c r="T350" s="63" t="str">
        <f>VLOOKUP(Tabla15[[#This Row],[N° 
Evento]],'Eventos de riesgos'!B:H,7,0)</f>
        <v>CASOS
CASO 1. ENVÍO ERRADO DE EXTRACTOS DE TARJETA DE CRÉDITO
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CAUSA CASO 1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IMPACTO CASO 1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CASO 2. ENVÍO ERRADO DE EXTRACTOS DE PRODUCTOS (NO TC)
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CAUSA CASO 2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IMPACTO CASO 2
Impacto reputacional: Se pudo generar confusión e inconformidad por la falta del adjunto, el periodo incorrecto y el enlace desactualizado.
Reprocesos operativos: Correcciones y nuevamente la dispersión de correos.
CASO 3. ENVÍO DE CERTIFICADOS DE DECLARACIÓN DE RENTA CON FALLAS EN LA ASIGNACION DE CONTRASEÑA
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CAUSA CASO 3
Falla en la operación manual de la plantilla en Excel, al incorporar correos de prueba que desplazaron la correspondencia entre los certificados y las contraseñas asignadas a cada asociado.
IMPACTO CASO 3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v>
      </c>
      <c r="U350" s="61">
        <f>VLOOKUP(Tabla15[[#This Row],[N° 
Evento]],'Eventos de riesgos'!B:I,8,0)</f>
        <v>0</v>
      </c>
      <c r="V350" s="61">
        <f>VLOOKUP(Tabla15[[#This Row],[N° 
Evento]],'Eventos de riesgos'!B:J,9,0)</f>
        <v>0</v>
      </c>
      <c r="W350" s="61">
        <f>VLOOKUP(Tabla15[[#This Row],[N° 
Evento]],'Eventos de riesgos'!B:K,10,0)</f>
        <v>0</v>
      </c>
      <c r="X350" s="59" t="str">
        <f>VLOOKUP(Tabla15[[#This Row],[N° 
Evento]],'Eventos de riesgos'!B:L,11,0)</f>
        <v>4 - Asociados o Clientes</v>
      </c>
      <c r="Y350" s="59" t="str">
        <f>VLOOKUP(Tabla15[[#This Row],[N° 
Evento]],'Eventos de riesgos'!B:M,12,0)</f>
        <v>41 - Adecuación, Divulgación de Información y Confianza</v>
      </c>
      <c r="Z350" s="59" t="str">
        <f>VLOOKUP(Tabla15[[#This Row],[N° 
Evento]],'Eventos de riesgos'!B:N,13,0)</f>
        <v>412 - Aspectos de Adecuación, Divulgación de la Información</v>
      </c>
      <c r="AA350" s="59" t="str">
        <f>+VLOOKUP(Tabla15[[#This Row],[N° 
Evento]],'Eventos de riesgos'!B:AE,23,0)</f>
        <v>Falla en envío masivo de extractos y certificados</v>
      </c>
      <c r="AB350" s="54" t="str">
        <f>VLOOKUP(Tabla15[[#This Row],[N° 
Evento]],'Eventos de riesgos'!B:O,14,0)</f>
        <v>Ninguna</v>
      </c>
      <c r="AC350" s="60">
        <f>VLOOKUP(Tabla15[[#This Row],[N° 
Evento]],'Eventos de riesgos'!B:P,15,0)</f>
        <v>46112</v>
      </c>
      <c r="AD350" s="54" t="str">
        <f>VLOOKUP(Tabla15[[#This Row],[N° 
Evento]],'Eventos de riesgos'!B:Q,16,0)</f>
        <v>No afectó  productos</v>
      </c>
      <c r="AE350" s="54" t="str">
        <f>VLOOKUP(Tabla15[[#This Row],[N° 
Evento]],'Eventos de riesgos'!B:R,17,0)</f>
        <v>Buzón Quejas y Reclamos</v>
      </c>
      <c r="AF350" s="56" t="str">
        <f>VLOOKUP(Tabla15[[#This Row],[N° 
Evento]],'Eventos de riesgos'!B:V,21,0)</f>
        <v>Aprobado</v>
      </c>
      <c r="AG350" s="59" t="str">
        <f>VLOOKUP(Tabla15[[#This Row],[N° 
Evento]],'Eventos de riesgos'!B:W,22,0)</f>
        <v xml:space="preserve">
30/03/2026 10:29:20: Aprobado
08/05/2026 22:56:22: Actualizado
15/05/2026 15:02:46: Actualización</v>
      </c>
    </row>
    <row r="351" spans="3:33" ht="130.5" customHeight="1" x14ac:dyDescent="0.55000000000000004">
      <c r="C351" s="54" t="str">
        <f>+Tabla15[[#This Row],[N° 
Evento]]&amp;"-"&amp;Tabla15[[#This Row],[N° Tarea]]</f>
        <v>90-10</v>
      </c>
      <c r="D351" s="54">
        <v>90</v>
      </c>
      <c r="E351" s="54">
        <v>10</v>
      </c>
      <c r="F351" s="123" t="s">
        <v>1461</v>
      </c>
      <c r="G351" s="55" t="s">
        <v>1019</v>
      </c>
      <c r="H351" s="59" t="s">
        <v>1464</v>
      </c>
      <c r="I351" s="59" t="s">
        <v>1486</v>
      </c>
      <c r="J351" s="57"/>
      <c r="K351" s="57"/>
      <c r="L351" s="72" t="str">
        <f>IF(Tabla15[[#This Row],[Fecha de Finalización]]&gt;0,"Cerrada","En Proceso")</f>
        <v>En Proceso</v>
      </c>
      <c r="M351" s="58">
        <f t="shared" si="21"/>
        <v>0</v>
      </c>
      <c r="N351" s="44" t="s">
        <v>1472</v>
      </c>
      <c r="O351" s="54">
        <f>VLOOKUP(Tabla15[[#This Row],[N° 
Evento]],'Eventos de riesgos'!B:C,2,0)</f>
        <v>2025</v>
      </c>
      <c r="P351" s="54" t="str">
        <f>VLOOKUP(Tabla15[[#This Row],[N° 
Evento]],'Eventos de riesgos'!B:D,3,0)</f>
        <v>Marzo</v>
      </c>
      <c r="Q351" s="60">
        <f>VLOOKUP(Tabla15[[#This Row],[N° 
Evento]],'Eventos de riesgos'!B:E,4,0)</f>
        <v>46076</v>
      </c>
      <c r="R351" s="60">
        <f>VLOOKUP(Tabla15[[#This Row],[N° 
Evento]],'Eventos de riesgos'!B:F,5,0)</f>
        <v>46076</v>
      </c>
      <c r="S351" s="60">
        <f>VLOOKUP(Tabla15[[#This Row],[N° 
Evento]],'Eventos de riesgos'!B:G,6,0)</f>
        <v>46088</v>
      </c>
      <c r="T351" s="63" t="str">
        <f>VLOOKUP(Tabla15[[#This Row],[N° 
Evento]],'Eventos de riesgos'!B:H,7,0)</f>
        <v>CASOS
CASO 1. ENVÍO ERRADO DE EXTRACTOS DE TARJETA DE CRÉDITO
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CAUSA CASO 1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IMPACTO CASO 1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CASO 2. ENVÍO ERRADO DE EXTRACTOS DE PRODUCTOS (NO TC)
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CAUSA CASO 2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IMPACTO CASO 2
Impacto reputacional: Se pudo generar confusión e inconformidad por la falta del adjunto, el periodo incorrecto y el enlace desactualizado.
Reprocesos operativos: Correcciones y nuevamente la dispersión de correos.
CASO 3. ENVÍO DE CERTIFICADOS DE DECLARACIÓN DE RENTA CON FALLAS EN LA ASIGNACION DE CONTRASEÑA
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CAUSA CASO 3
Falla en la operación manual de la plantilla en Excel, al incorporar correos de prueba que desplazaron la correspondencia entre los certificados y las contraseñas asignadas a cada asociado.
IMPACTO CASO 3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v>
      </c>
      <c r="U351" s="61">
        <f>VLOOKUP(Tabla15[[#This Row],[N° 
Evento]],'Eventos de riesgos'!B:I,8,0)</f>
        <v>0</v>
      </c>
      <c r="V351" s="61">
        <f>VLOOKUP(Tabla15[[#This Row],[N° 
Evento]],'Eventos de riesgos'!B:J,9,0)</f>
        <v>0</v>
      </c>
      <c r="W351" s="61">
        <f>VLOOKUP(Tabla15[[#This Row],[N° 
Evento]],'Eventos de riesgos'!B:K,10,0)</f>
        <v>0</v>
      </c>
      <c r="X351" s="59" t="str">
        <f>VLOOKUP(Tabla15[[#This Row],[N° 
Evento]],'Eventos de riesgos'!B:L,11,0)</f>
        <v>4 - Asociados o Clientes</v>
      </c>
      <c r="Y351" s="59" t="str">
        <f>VLOOKUP(Tabla15[[#This Row],[N° 
Evento]],'Eventos de riesgos'!B:M,12,0)</f>
        <v>41 - Adecuación, Divulgación de Información y Confianza</v>
      </c>
      <c r="Z351" s="59" t="str">
        <f>VLOOKUP(Tabla15[[#This Row],[N° 
Evento]],'Eventos de riesgos'!B:N,13,0)</f>
        <v>412 - Aspectos de Adecuación, Divulgación de la Información</v>
      </c>
      <c r="AA351" s="59" t="str">
        <f>+VLOOKUP(Tabla15[[#This Row],[N° 
Evento]],'Eventos de riesgos'!B:AE,23,0)</f>
        <v>Falla en envío masivo de extractos y certificados</v>
      </c>
      <c r="AB351" s="54" t="str">
        <f>VLOOKUP(Tabla15[[#This Row],[N° 
Evento]],'Eventos de riesgos'!B:O,14,0)</f>
        <v>Ninguna</v>
      </c>
      <c r="AC351" s="60">
        <f>VLOOKUP(Tabla15[[#This Row],[N° 
Evento]],'Eventos de riesgos'!B:P,15,0)</f>
        <v>46112</v>
      </c>
      <c r="AD351" s="54" t="str">
        <f>VLOOKUP(Tabla15[[#This Row],[N° 
Evento]],'Eventos de riesgos'!B:Q,16,0)</f>
        <v>No afectó  productos</v>
      </c>
      <c r="AE351" s="54" t="str">
        <f>VLOOKUP(Tabla15[[#This Row],[N° 
Evento]],'Eventos de riesgos'!B:R,17,0)</f>
        <v>Buzón Quejas y Reclamos</v>
      </c>
      <c r="AF351" s="56" t="str">
        <f>VLOOKUP(Tabla15[[#This Row],[N° 
Evento]],'Eventos de riesgos'!B:V,21,0)</f>
        <v>Aprobado</v>
      </c>
      <c r="AG351" s="59" t="str">
        <f>VLOOKUP(Tabla15[[#This Row],[N° 
Evento]],'Eventos de riesgos'!B:W,22,0)</f>
        <v xml:space="preserve">
30/03/2026 10:29:20: Aprobado
08/05/2026 22:56:22: Actualizado
15/05/2026 15:02:46: Actualización</v>
      </c>
    </row>
    <row r="352" spans="3:33" ht="128.5" customHeight="1" x14ac:dyDescent="0.55000000000000004">
      <c r="C352" s="54" t="str">
        <f>+Tabla15[[#This Row],[N° 
Evento]]&amp;"-"&amp;Tabla15[[#This Row],[N° Tarea]]</f>
        <v>90-11</v>
      </c>
      <c r="D352" s="54">
        <v>90</v>
      </c>
      <c r="E352" s="54">
        <v>11</v>
      </c>
      <c r="F352" s="124" t="s">
        <v>1462</v>
      </c>
      <c r="G352" s="55" t="s">
        <v>1020</v>
      </c>
      <c r="H352" s="59" t="s">
        <v>1466</v>
      </c>
      <c r="I352" s="56" t="s">
        <v>273</v>
      </c>
      <c r="J352" s="57"/>
      <c r="K352" s="57"/>
      <c r="L352" s="72" t="str">
        <f>IF(Tabla15[[#This Row],[Fecha de Finalización]]&gt;0,"Cerrada","En Proceso")</f>
        <v>En Proceso</v>
      </c>
      <c r="M352" s="58">
        <f t="shared" si="21"/>
        <v>0</v>
      </c>
      <c r="N352" s="44" t="s">
        <v>1472</v>
      </c>
      <c r="O352" s="54">
        <f>VLOOKUP(Tabla15[[#This Row],[N° 
Evento]],'Eventos de riesgos'!B:C,2,0)</f>
        <v>2025</v>
      </c>
      <c r="P352" s="54" t="str">
        <f>VLOOKUP(Tabla15[[#This Row],[N° 
Evento]],'Eventos de riesgos'!B:D,3,0)</f>
        <v>Marzo</v>
      </c>
      <c r="Q352" s="60">
        <f>VLOOKUP(Tabla15[[#This Row],[N° 
Evento]],'Eventos de riesgos'!B:E,4,0)</f>
        <v>46076</v>
      </c>
      <c r="R352" s="60">
        <f>VLOOKUP(Tabla15[[#This Row],[N° 
Evento]],'Eventos de riesgos'!B:F,5,0)</f>
        <v>46076</v>
      </c>
      <c r="S352" s="60">
        <f>VLOOKUP(Tabla15[[#This Row],[N° 
Evento]],'Eventos de riesgos'!B:G,6,0)</f>
        <v>46088</v>
      </c>
      <c r="T352" s="63" t="str">
        <f>VLOOKUP(Tabla15[[#This Row],[N° 
Evento]],'Eventos de riesgos'!B:H,7,0)</f>
        <v>CASOS
CASO 1. ENVÍO ERRADO DE EXTRACTOS DE TARJETA DE CRÉDITO
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CAUSA CASO 1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IMPACTO CASO 1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CASO 2. ENVÍO ERRADO DE EXTRACTOS DE PRODUCTOS (NO TC)
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CAUSA CASO 2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IMPACTO CASO 2
Impacto reputacional: Se pudo generar confusión e inconformidad por la falta del adjunto, el periodo incorrecto y el enlace desactualizado.
Reprocesos operativos: Correcciones y nuevamente la dispersión de correos.
CASO 3. ENVÍO DE CERTIFICADOS DE DECLARACIÓN DE RENTA CON FALLAS EN LA ASIGNACION DE CONTRASEÑA
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CAUSA CASO 3
Falla en la operación manual de la plantilla en Excel, al incorporar correos de prueba que desplazaron la correspondencia entre los certificados y las contraseñas asignadas a cada asociado.
IMPACTO CASO 3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v>
      </c>
      <c r="U352" s="61">
        <f>VLOOKUP(Tabla15[[#This Row],[N° 
Evento]],'Eventos de riesgos'!B:I,8,0)</f>
        <v>0</v>
      </c>
      <c r="V352" s="61">
        <f>VLOOKUP(Tabla15[[#This Row],[N° 
Evento]],'Eventos de riesgos'!B:J,9,0)</f>
        <v>0</v>
      </c>
      <c r="W352" s="61">
        <f>VLOOKUP(Tabla15[[#This Row],[N° 
Evento]],'Eventos de riesgos'!B:K,10,0)</f>
        <v>0</v>
      </c>
      <c r="X352" s="59" t="str">
        <f>VLOOKUP(Tabla15[[#This Row],[N° 
Evento]],'Eventos de riesgos'!B:L,11,0)</f>
        <v>4 - Asociados o Clientes</v>
      </c>
      <c r="Y352" s="59" t="str">
        <f>VLOOKUP(Tabla15[[#This Row],[N° 
Evento]],'Eventos de riesgos'!B:M,12,0)</f>
        <v>41 - Adecuación, Divulgación de Información y Confianza</v>
      </c>
      <c r="Z352" s="59" t="str">
        <f>VLOOKUP(Tabla15[[#This Row],[N° 
Evento]],'Eventos de riesgos'!B:N,13,0)</f>
        <v>412 - Aspectos de Adecuación, Divulgación de la Información</v>
      </c>
      <c r="AA352" s="59" t="str">
        <f>+VLOOKUP(Tabla15[[#This Row],[N° 
Evento]],'Eventos de riesgos'!B:AE,23,0)</f>
        <v>Falla en envío masivo de extractos y certificados</v>
      </c>
      <c r="AB352" s="54" t="str">
        <f>VLOOKUP(Tabla15[[#This Row],[N° 
Evento]],'Eventos de riesgos'!B:O,14,0)</f>
        <v>Ninguna</v>
      </c>
      <c r="AC352" s="60">
        <f>VLOOKUP(Tabla15[[#This Row],[N° 
Evento]],'Eventos de riesgos'!B:P,15,0)</f>
        <v>46112</v>
      </c>
      <c r="AD352" s="54" t="str">
        <f>VLOOKUP(Tabla15[[#This Row],[N° 
Evento]],'Eventos de riesgos'!B:Q,16,0)</f>
        <v>No afectó  productos</v>
      </c>
      <c r="AE352" s="54" t="str">
        <f>VLOOKUP(Tabla15[[#This Row],[N° 
Evento]],'Eventos de riesgos'!B:R,17,0)</f>
        <v>Buzón Quejas y Reclamos</v>
      </c>
      <c r="AF352" s="56" t="str">
        <f>VLOOKUP(Tabla15[[#This Row],[N° 
Evento]],'Eventos de riesgos'!B:V,21,0)</f>
        <v>Aprobado</v>
      </c>
      <c r="AG352" s="59" t="str">
        <f>VLOOKUP(Tabla15[[#This Row],[N° 
Evento]],'Eventos de riesgos'!B:W,22,0)</f>
        <v xml:space="preserve">
30/03/2026 10:29:20: Aprobado
08/05/2026 22:56:22: Actualizado
15/05/2026 15:02:46: Actualización</v>
      </c>
    </row>
    <row r="353" spans="3:33" ht="79.5" customHeight="1" thickBot="1" x14ac:dyDescent="0.6">
      <c r="C353" s="54" t="str">
        <f>+Tabla15[[#This Row],[N° 
Evento]]&amp;"-"&amp;Tabla15[[#This Row],[N° Tarea]]</f>
        <v>90-12</v>
      </c>
      <c r="D353" s="54">
        <v>90</v>
      </c>
      <c r="E353" s="54">
        <v>12</v>
      </c>
      <c r="F353" s="70" t="s">
        <v>1467</v>
      </c>
      <c r="G353" s="55" t="s">
        <v>1020</v>
      </c>
      <c r="H353" s="59" t="s">
        <v>1465</v>
      </c>
      <c r="I353" s="59" t="s">
        <v>1489</v>
      </c>
      <c r="J353" s="57"/>
      <c r="K353" s="57"/>
      <c r="L353" s="72" t="str">
        <f>IF(Tabla15[[#This Row],[Fecha de Finalización]]&gt;0,"Cerrada","En Proceso")</f>
        <v>En Proceso</v>
      </c>
      <c r="M353" s="58">
        <f t="shared" si="21"/>
        <v>0</v>
      </c>
      <c r="N353" s="44" t="s">
        <v>1472</v>
      </c>
      <c r="O353" s="54">
        <f>VLOOKUP(Tabla15[[#This Row],[N° 
Evento]],'Eventos de riesgos'!B:C,2,0)</f>
        <v>2025</v>
      </c>
      <c r="P353" s="54" t="str">
        <f>VLOOKUP(Tabla15[[#This Row],[N° 
Evento]],'Eventos de riesgos'!B:D,3,0)</f>
        <v>Marzo</v>
      </c>
      <c r="Q353" s="60">
        <f>VLOOKUP(Tabla15[[#This Row],[N° 
Evento]],'Eventos de riesgos'!B:E,4,0)</f>
        <v>46076</v>
      </c>
      <c r="R353" s="60">
        <f>VLOOKUP(Tabla15[[#This Row],[N° 
Evento]],'Eventos de riesgos'!B:F,5,0)</f>
        <v>46076</v>
      </c>
      <c r="S353" s="60">
        <f>VLOOKUP(Tabla15[[#This Row],[N° 
Evento]],'Eventos de riesgos'!B:G,6,0)</f>
        <v>46088</v>
      </c>
      <c r="T353" s="63" t="str">
        <f>VLOOKUP(Tabla15[[#This Row],[N° 
Evento]],'Eventos de riesgos'!B:H,7,0)</f>
        <v>CASOS
CASO 1. ENVÍO ERRADO DE EXTRACTOS DE TARJETA DE CRÉDITO
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CAUSA CASO 1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IMPACTO CASO 1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CASO 2. ENVÍO ERRADO DE EXTRACTOS DE PRODUCTOS (NO TC)
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CAUSA CASO 2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IMPACTO CASO 2
Impacto reputacional: Se pudo generar confusión e inconformidad por la falta del adjunto, el periodo incorrecto y el enlace desactualizado.
Reprocesos operativos: Correcciones y nuevamente la dispersión de correos.
CASO 3. ENVÍO DE CERTIFICADOS DE DECLARACIÓN DE RENTA CON FALLAS EN LA ASIGNACION DE CONTRASEÑA
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CAUSA CASO 3
Falla en la operación manual de la plantilla en Excel, al incorporar correos de prueba que desplazaron la correspondencia entre los certificados y las contraseñas asignadas a cada asociado.
IMPACTO CASO 3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v>
      </c>
      <c r="U353" s="61">
        <f>VLOOKUP(Tabla15[[#This Row],[N° 
Evento]],'Eventos de riesgos'!B:I,8,0)</f>
        <v>0</v>
      </c>
      <c r="V353" s="61">
        <f>VLOOKUP(Tabla15[[#This Row],[N° 
Evento]],'Eventos de riesgos'!B:J,9,0)</f>
        <v>0</v>
      </c>
      <c r="W353" s="61">
        <f>VLOOKUP(Tabla15[[#This Row],[N° 
Evento]],'Eventos de riesgos'!B:K,10,0)</f>
        <v>0</v>
      </c>
      <c r="X353" s="59" t="str">
        <f>VLOOKUP(Tabla15[[#This Row],[N° 
Evento]],'Eventos de riesgos'!B:L,11,0)</f>
        <v>4 - Asociados o Clientes</v>
      </c>
      <c r="Y353" s="59" t="str">
        <f>VLOOKUP(Tabla15[[#This Row],[N° 
Evento]],'Eventos de riesgos'!B:M,12,0)</f>
        <v>41 - Adecuación, Divulgación de Información y Confianza</v>
      </c>
      <c r="Z353" s="59" t="str">
        <f>VLOOKUP(Tabla15[[#This Row],[N° 
Evento]],'Eventos de riesgos'!B:N,13,0)</f>
        <v>412 - Aspectos de Adecuación, Divulgación de la Información</v>
      </c>
      <c r="AA353" s="59" t="str">
        <f>+VLOOKUP(Tabla15[[#This Row],[N° 
Evento]],'Eventos de riesgos'!B:AE,23,0)</f>
        <v>Falla en envío masivo de extractos y certificados</v>
      </c>
      <c r="AB353" s="54" t="str">
        <f>VLOOKUP(Tabla15[[#This Row],[N° 
Evento]],'Eventos de riesgos'!B:O,14,0)</f>
        <v>Ninguna</v>
      </c>
      <c r="AC353" s="60">
        <f>VLOOKUP(Tabla15[[#This Row],[N° 
Evento]],'Eventos de riesgos'!B:P,15,0)</f>
        <v>46112</v>
      </c>
      <c r="AD353" s="54" t="str">
        <f>VLOOKUP(Tabla15[[#This Row],[N° 
Evento]],'Eventos de riesgos'!B:Q,16,0)</f>
        <v>No afectó  productos</v>
      </c>
      <c r="AE353" s="54" t="str">
        <f>VLOOKUP(Tabla15[[#This Row],[N° 
Evento]],'Eventos de riesgos'!B:R,17,0)</f>
        <v>Buzón Quejas y Reclamos</v>
      </c>
      <c r="AF353" s="56" t="str">
        <f>VLOOKUP(Tabla15[[#This Row],[N° 
Evento]],'Eventos de riesgos'!B:V,21,0)</f>
        <v>Aprobado</v>
      </c>
      <c r="AG353" s="59" t="str">
        <f>VLOOKUP(Tabla15[[#This Row],[N° 
Evento]],'Eventos de riesgos'!B:W,22,0)</f>
        <v xml:space="preserve">
30/03/2026 10:29:20: Aprobado
08/05/2026 22:56:22: Actualizado
15/05/2026 15:02:46: Actualización</v>
      </c>
    </row>
    <row r="354" spans="3:33" ht="77" customHeight="1" x14ac:dyDescent="0.55000000000000004">
      <c r="C354" s="43" t="str">
        <f>+Tabla15[[#This Row],[N° 
Evento]]&amp;"-"&amp;Tabla15[[#This Row],[N° Tarea]]</f>
        <v>90-13</v>
      </c>
      <c r="D354" s="54">
        <v>90</v>
      </c>
      <c r="E354" s="54">
        <v>13</v>
      </c>
      <c r="F354" s="121" t="s">
        <v>1460</v>
      </c>
      <c r="G354" s="55" t="s">
        <v>1019</v>
      </c>
      <c r="H354" s="44" t="s">
        <v>1463</v>
      </c>
      <c r="I354" s="45" t="s">
        <v>95</v>
      </c>
      <c r="J354" s="46"/>
      <c r="K354" s="46"/>
      <c r="L354" s="71" t="str">
        <f>IF(Tabla15[[#This Row],[Fecha de Finalización]]&gt;0,"Cerrada","En Proceso")</f>
        <v>En Proceso</v>
      </c>
      <c r="M354" s="52">
        <f t="shared" ref="M354:M355" si="22">+K354-J354</f>
        <v>0</v>
      </c>
      <c r="N354" s="44" t="s">
        <v>1477</v>
      </c>
      <c r="O354" s="43">
        <f>VLOOKUP(Tabla15[[#This Row],[N° 
Evento]],'Eventos de riesgos'!B:C,2,0)</f>
        <v>2025</v>
      </c>
      <c r="P354" s="43" t="str">
        <f>VLOOKUP(Tabla15[[#This Row],[N° 
Evento]],'Eventos de riesgos'!B:D,3,0)</f>
        <v>Marzo</v>
      </c>
      <c r="Q354" s="48">
        <f>VLOOKUP(Tabla15[[#This Row],[N° 
Evento]],'Eventos de riesgos'!B:E,4,0)</f>
        <v>46076</v>
      </c>
      <c r="R354" s="48">
        <f>VLOOKUP(Tabla15[[#This Row],[N° 
Evento]],'Eventos de riesgos'!B:F,5,0)</f>
        <v>46076</v>
      </c>
      <c r="S354" s="48">
        <f>VLOOKUP(Tabla15[[#This Row],[N° 
Evento]],'Eventos de riesgos'!B:G,6,0)</f>
        <v>46088</v>
      </c>
      <c r="T354" s="62" t="str">
        <f>VLOOKUP(Tabla15[[#This Row],[N° 
Evento]],'Eventos de riesgos'!B:H,7,0)</f>
        <v>CASOS
CASO 1. ENVÍO ERRADO DE EXTRACTOS DE TARJETA DE CRÉDITO
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CAUSA CASO 1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IMPACTO CASO 1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CASO 2. ENVÍO ERRADO DE EXTRACTOS DE PRODUCTOS (NO TC)
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CAUSA CASO 2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IMPACTO CASO 2
Impacto reputacional: Se pudo generar confusión e inconformidad por la falta del adjunto, el periodo incorrecto y el enlace desactualizado.
Reprocesos operativos: Correcciones y nuevamente la dispersión de correos.
CASO 3. ENVÍO DE CERTIFICADOS DE DECLARACIÓN DE RENTA CON FALLAS EN LA ASIGNACION DE CONTRASEÑA
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CAUSA CASO 3
Falla en la operación manual de la plantilla en Excel, al incorporar correos de prueba que desplazaron la correspondencia entre los certificados y las contraseñas asignadas a cada asociado.
IMPACTO CASO 3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v>
      </c>
      <c r="U354" s="49">
        <f>VLOOKUP(Tabla15[[#This Row],[N° 
Evento]],'Eventos de riesgos'!B:I,8,0)</f>
        <v>0</v>
      </c>
      <c r="V354" s="49">
        <f>VLOOKUP(Tabla15[[#This Row],[N° 
Evento]],'Eventos de riesgos'!B:J,9,0)</f>
        <v>0</v>
      </c>
      <c r="W354" s="49">
        <f>VLOOKUP(Tabla15[[#This Row],[N° 
Evento]],'Eventos de riesgos'!B:K,10,0)</f>
        <v>0</v>
      </c>
      <c r="X354" s="44" t="str">
        <f>VLOOKUP(Tabla15[[#This Row],[N° 
Evento]],'Eventos de riesgos'!B:L,11,0)</f>
        <v>4 - Asociados o Clientes</v>
      </c>
      <c r="Y354" s="44" t="str">
        <f>VLOOKUP(Tabla15[[#This Row],[N° 
Evento]],'Eventos de riesgos'!B:M,12,0)</f>
        <v>41 - Adecuación, Divulgación de Información y Confianza</v>
      </c>
      <c r="Z354" s="44" t="str">
        <f>VLOOKUP(Tabla15[[#This Row],[N° 
Evento]],'Eventos de riesgos'!B:N,13,0)</f>
        <v>412 - Aspectos de Adecuación, Divulgación de la Información</v>
      </c>
      <c r="AA354" s="44" t="str">
        <f>+VLOOKUP(Tabla15[[#This Row],[N° 
Evento]],'Eventos de riesgos'!B:AE,23,0)</f>
        <v>Falla en envío masivo de extractos y certificados</v>
      </c>
      <c r="AB354" s="43" t="str">
        <f>VLOOKUP(Tabla15[[#This Row],[N° 
Evento]],'Eventos de riesgos'!B:O,14,0)</f>
        <v>Ninguna</v>
      </c>
      <c r="AC354" s="48">
        <f>VLOOKUP(Tabla15[[#This Row],[N° 
Evento]],'Eventos de riesgos'!B:P,15,0)</f>
        <v>46112</v>
      </c>
      <c r="AD354" s="43" t="str">
        <f>VLOOKUP(Tabla15[[#This Row],[N° 
Evento]],'Eventos de riesgos'!B:Q,16,0)</f>
        <v>No afectó  productos</v>
      </c>
      <c r="AE354" s="43" t="str">
        <f>VLOOKUP(Tabla15[[#This Row],[N° 
Evento]],'Eventos de riesgos'!B:R,17,0)</f>
        <v>Buzón Quejas y Reclamos</v>
      </c>
      <c r="AF354" s="45" t="str">
        <f>VLOOKUP(Tabla15[[#This Row],[N° 
Evento]],'Eventos de riesgos'!B:V,21,0)</f>
        <v>Aprobado</v>
      </c>
      <c r="AG354" s="44" t="str">
        <f>VLOOKUP(Tabla15[[#This Row],[N° 
Evento]],'Eventos de riesgos'!B:W,22,0)</f>
        <v xml:space="preserve">
30/03/2026 10:29:20: Aprobado
08/05/2026 22:56:22: Actualizado
15/05/2026 15:02:46: Actualización</v>
      </c>
    </row>
    <row r="355" spans="3:33" ht="77" customHeight="1" x14ac:dyDescent="0.55000000000000004">
      <c r="C355" s="43" t="str">
        <f>+Tabla15[[#This Row],[N° 
Evento]]&amp;"-"&amp;Tabla15[[#This Row],[N° Tarea]]</f>
        <v>90-14</v>
      </c>
      <c r="D355" s="54">
        <v>90</v>
      </c>
      <c r="E355" s="54">
        <v>14</v>
      </c>
      <c r="F355" s="123" t="s">
        <v>1469</v>
      </c>
      <c r="G355" s="55" t="s">
        <v>1019</v>
      </c>
      <c r="H355" s="44" t="s">
        <v>1473</v>
      </c>
      <c r="I355" s="56" t="s">
        <v>273</v>
      </c>
      <c r="J355" s="46"/>
      <c r="K355" s="46"/>
      <c r="L355" s="71" t="str">
        <f>IF(Tabla15[[#This Row],[Fecha de Finalización]]&gt;0,"Cerrada","En Proceso")</f>
        <v>En Proceso</v>
      </c>
      <c r="M355" s="52">
        <f t="shared" si="22"/>
        <v>0</v>
      </c>
      <c r="N355" s="44" t="s">
        <v>1477</v>
      </c>
      <c r="O355" s="43">
        <f>VLOOKUP(Tabla15[[#This Row],[N° 
Evento]],'Eventos de riesgos'!B:C,2,0)</f>
        <v>2025</v>
      </c>
      <c r="P355" s="43" t="str">
        <f>VLOOKUP(Tabla15[[#This Row],[N° 
Evento]],'Eventos de riesgos'!B:D,3,0)</f>
        <v>Marzo</v>
      </c>
      <c r="Q355" s="48">
        <f>VLOOKUP(Tabla15[[#This Row],[N° 
Evento]],'Eventos de riesgos'!B:E,4,0)</f>
        <v>46076</v>
      </c>
      <c r="R355" s="48">
        <f>VLOOKUP(Tabla15[[#This Row],[N° 
Evento]],'Eventos de riesgos'!B:F,5,0)</f>
        <v>46076</v>
      </c>
      <c r="S355" s="48">
        <f>VLOOKUP(Tabla15[[#This Row],[N° 
Evento]],'Eventos de riesgos'!B:G,6,0)</f>
        <v>46088</v>
      </c>
      <c r="T355" s="62" t="str">
        <f>VLOOKUP(Tabla15[[#This Row],[N° 
Evento]],'Eventos de riesgos'!B:H,7,0)</f>
        <v>CASOS
CASO 1. ENVÍO ERRADO DE EXTRACTOS DE TARJETA DE CRÉDITO
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CAUSA CASO 1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IMPACTO CASO 1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CASO 2. ENVÍO ERRADO DE EXTRACTOS DE PRODUCTOS (NO TC)
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CAUSA CASO 2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IMPACTO CASO 2
Impacto reputacional: Se pudo generar confusión e inconformidad por la falta del adjunto, el periodo incorrecto y el enlace desactualizado.
Reprocesos operativos: Correcciones y nuevamente la dispersión de correos.
CASO 3. ENVÍO DE CERTIFICADOS DE DECLARACIÓN DE RENTA CON FALLAS EN LA ASIGNACION DE CONTRASEÑA
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CAUSA CASO 3
Falla en la operación manual de la plantilla en Excel, al incorporar correos de prueba que desplazaron la correspondencia entre los certificados y las contraseñas asignadas a cada asociado.
IMPACTO CASO 3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v>
      </c>
      <c r="U355" s="49">
        <f>VLOOKUP(Tabla15[[#This Row],[N° 
Evento]],'Eventos de riesgos'!B:I,8,0)</f>
        <v>0</v>
      </c>
      <c r="V355" s="49">
        <f>VLOOKUP(Tabla15[[#This Row],[N° 
Evento]],'Eventos de riesgos'!B:J,9,0)</f>
        <v>0</v>
      </c>
      <c r="W355" s="49">
        <f>VLOOKUP(Tabla15[[#This Row],[N° 
Evento]],'Eventos de riesgos'!B:K,10,0)</f>
        <v>0</v>
      </c>
      <c r="X355" s="44" t="str">
        <f>VLOOKUP(Tabla15[[#This Row],[N° 
Evento]],'Eventos de riesgos'!B:L,11,0)</f>
        <v>4 - Asociados o Clientes</v>
      </c>
      <c r="Y355" s="44" t="str">
        <f>VLOOKUP(Tabla15[[#This Row],[N° 
Evento]],'Eventos de riesgos'!B:M,12,0)</f>
        <v>41 - Adecuación, Divulgación de Información y Confianza</v>
      </c>
      <c r="Z355" s="44" t="str">
        <f>VLOOKUP(Tabla15[[#This Row],[N° 
Evento]],'Eventos de riesgos'!B:N,13,0)</f>
        <v>412 - Aspectos de Adecuación, Divulgación de la Información</v>
      </c>
      <c r="AA355" s="44" t="str">
        <f>+VLOOKUP(Tabla15[[#This Row],[N° 
Evento]],'Eventos de riesgos'!B:AE,23,0)</f>
        <v>Falla en envío masivo de extractos y certificados</v>
      </c>
      <c r="AB355" s="43" t="str">
        <f>VLOOKUP(Tabla15[[#This Row],[N° 
Evento]],'Eventos de riesgos'!B:O,14,0)</f>
        <v>Ninguna</v>
      </c>
      <c r="AC355" s="48">
        <f>VLOOKUP(Tabla15[[#This Row],[N° 
Evento]],'Eventos de riesgos'!B:P,15,0)</f>
        <v>46112</v>
      </c>
      <c r="AD355" s="43" t="str">
        <f>VLOOKUP(Tabla15[[#This Row],[N° 
Evento]],'Eventos de riesgos'!B:Q,16,0)</f>
        <v>No afectó  productos</v>
      </c>
      <c r="AE355" s="43" t="str">
        <f>VLOOKUP(Tabla15[[#This Row],[N° 
Evento]],'Eventos de riesgos'!B:R,17,0)</f>
        <v>Buzón Quejas y Reclamos</v>
      </c>
      <c r="AF355" s="45" t="str">
        <f>VLOOKUP(Tabla15[[#This Row],[N° 
Evento]],'Eventos de riesgos'!B:V,21,0)</f>
        <v>Aprobado</v>
      </c>
      <c r="AG355" s="44" t="str">
        <f>VLOOKUP(Tabla15[[#This Row],[N° 
Evento]],'Eventos de riesgos'!B:W,22,0)</f>
        <v xml:space="preserve">
30/03/2026 10:29:20: Aprobado
08/05/2026 22:56:22: Actualizado
15/05/2026 15:02:46: Actualización</v>
      </c>
    </row>
    <row r="356" spans="3:33" ht="77" customHeight="1" x14ac:dyDescent="0.55000000000000004">
      <c r="C356" s="43" t="str">
        <f>+Tabla15[[#This Row],[N° 
Evento]]&amp;"-"&amp;Tabla15[[#This Row],[N° Tarea]]</f>
        <v>90-15</v>
      </c>
      <c r="D356" s="54">
        <v>90</v>
      </c>
      <c r="E356" s="54">
        <v>15</v>
      </c>
      <c r="F356" s="124" t="s">
        <v>1468</v>
      </c>
      <c r="G356" s="55" t="s">
        <v>1019</v>
      </c>
      <c r="H356" s="44" t="s">
        <v>1473</v>
      </c>
      <c r="I356" s="56" t="s">
        <v>273</v>
      </c>
      <c r="J356" s="46"/>
      <c r="K356" s="46"/>
      <c r="L356" s="71" t="str">
        <f>IF(Tabla15[[#This Row],[Fecha de Finalización]]&gt;0,"Cerrada","En Proceso")</f>
        <v>En Proceso</v>
      </c>
      <c r="M356" s="52">
        <f t="shared" ref="M356:M363" si="23">+K356-J356</f>
        <v>0</v>
      </c>
      <c r="N356" s="44" t="s">
        <v>1477</v>
      </c>
      <c r="O356" s="43">
        <f>VLOOKUP(Tabla15[[#This Row],[N° 
Evento]],'Eventos de riesgos'!B:C,2,0)</f>
        <v>2025</v>
      </c>
      <c r="P356" s="43" t="str">
        <f>VLOOKUP(Tabla15[[#This Row],[N° 
Evento]],'Eventos de riesgos'!B:D,3,0)</f>
        <v>Marzo</v>
      </c>
      <c r="Q356" s="48">
        <f>VLOOKUP(Tabla15[[#This Row],[N° 
Evento]],'Eventos de riesgos'!B:E,4,0)</f>
        <v>46076</v>
      </c>
      <c r="R356" s="48">
        <f>VLOOKUP(Tabla15[[#This Row],[N° 
Evento]],'Eventos de riesgos'!B:F,5,0)</f>
        <v>46076</v>
      </c>
      <c r="S356" s="48">
        <f>VLOOKUP(Tabla15[[#This Row],[N° 
Evento]],'Eventos de riesgos'!B:G,6,0)</f>
        <v>46088</v>
      </c>
      <c r="T356" s="62" t="str">
        <f>VLOOKUP(Tabla15[[#This Row],[N° 
Evento]],'Eventos de riesgos'!B:H,7,0)</f>
        <v>CASOS
CASO 1. ENVÍO ERRADO DE EXTRACTOS DE TARJETA DE CRÉDITO
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CAUSA CASO 1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IMPACTO CASO 1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CASO 2. ENVÍO ERRADO DE EXTRACTOS DE PRODUCTOS (NO TC)
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CAUSA CASO 2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IMPACTO CASO 2
Impacto reputacional: Se pudo generar confusión e inconformidad por la falta del adjunto, el periodo incorrecto y el enlace desactualizado.
Reprocesos operativos: Correcciones y nuevamente la dispersión de correos.
CASO 3. ENVÍO DE CERTIFICADOS DE DECLARACIÓN DE RENTA CON FALLAS EN LA ASIGNACION DE CONTRASEÑA
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CAUSA CASO 3
Falla en la operación manual de la plantilla en Excel, al incorporar correos de prueba que desplazaron la correspondencia entre los certificados y las contraseñas asignadas a cada asociado.
IMPACTO CASO 3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v>
      </c>
      <c r="U356" s="49">
        <f>VLOOKUP(Tabla15[[#This Row],[N° 
Evento]],'Eventos de riesgos'!B:I,8,0)</f>
        <v>0</v>
      </c>
      <c r="V356" s="49">
        <f>VLOOKUP(Tabla15[[#This Row],[N° 
Evento]],'Eventos de riesgos'!B:J,9,0)</f>
        <v>0</v>
      </c>
      <c r="W356" s="49">
        <f>VLOOKUP(Tabla15[[#This Row],[N° 
Evento]],'Eventos de riesgos'!B:K,10,0)</f>
        <v>0</v>
      </c>
      <c r="X356" s="44" t="str">
        <f>VLOOKUP(Tabla15[[#This Row],[N° 
Evento]],'Eventos de riesgos'!B:L,11,0)</f>
        <v>4 - Asociados o Clientes</v>
      </c>
      <c r="Y356" s="44" t="str">
        <f>VLOOKUP(Tabla15[[#This Row],[N° 
Evento]],'Eventos de riesgos'!B:M,12,0)</f>
        <v>41 - Adecuación, Divulgación de Información y Confianza</v>
      </c>
      <c r="Z356" s="44" t="str">
        <f>VLOOKUP(Tabla15[[#This Row],[N° 
Evento]],'Eventos de riesgos'!B:N,13,0)</f>
        <v>412 - Aspectos de Adecuación, Divulgación de la Información</v>
      </c>
      <c r="AA356" s="44" t="str">
        <f>+VLOOKUP(Tabla15[[#This Row],[N° 
Evento]],'Eventos de riesgos'!B:AE,23,0)</f>
        <v>Falla en envío masivo de extractos y certificados</v>
      </c>
      <c r="AB356" s="43" t="str">
        <f>VLOOKUP(Tabla15[[#This Row],[N° 
Evento]],'Eventos de riesgos'!B:O,14,0)</f>
        <v>Ninguna</v>
      </c>
      <c r="AC356" s="48">
        <f>VLOOKUP(Tabla15[[#This Row],[N° 
Evento]],'Eventos de riesgos'!B:P,15,0)</f>
        <v>46112</v>
      </c>
      <c r="AD356" s="43" t="str">
        <f>VLOOKUP(Tabla15[[#This Row],[N° 
Evento]],'Eventos de riesgos'!B:Q,16,0)</f>
        <v>No afectó  productos</v>
      </c>
      <c r="AE356" s="43" t="str">
        <f>VLOOKUP(Tabla15[[#This Row],[N° 
Evento]],'Eventos de riesgos'!B:R,17,0)</f>
        <v>Buzón Quejas y Reclamos</v>
      </c>
      <c r="AF356" s="45" t="str">
        <f>VLOOKUP(Tabla15[[#This Row],[N° 
Evento]],'Eventos de riesgos'!B:V,21,0)</f>
        <v>Aprobado</v>
      </c>
      <c r="AG356" s="44" t="str">
        <f>VLOOKUP(Tabla15[[#This Row],[N° 
Evento]],'Eventos de riesgos'!B:W,22,0)</f>
        <v xml:space="preserve">
30/03/2026 10:29:20: Aprobado
08/05/2026 22:56:22: Actualizado
15/05/2026 15:02:46: Actualización</v>
      </c>
    </row>
    <row r="357" spans="3:33" ht="132.5" customHeight="1" x14ac:dyDescent="0.55000000000000004">
      <c r="C357" s="43" t="str">
        <f>+Tabla15[[#This Row],[N° 
Evento]]&amp;"-"&amp;Tabla15[[#This Row],[N° Tarea]]</f>
        <v>90-16</v>
      </c>
      <c r="D357" s="54">
        <v>90</v>
      </c>
      <c r="E357" s="54">
        <v>16</v>
      </c>
      <c r="F357" s="124" t="s">
        <v>1470</v>
      </c>
      <c r="G357" s="55" t="s">
        <v>1019</v>
      </c>
      <c r="H357" s="44" t="s">
        <v>1475</v>
      </c>
      <c r="I357" s="59" t="s">
        <v>1486</v>
      </c>
      <c r="J357" s="46"/>
      <c r="K357" s="46"/>
      <c r="L357" s="71" t="str">
        <f>IF(Tabla15[[#This Row],[Fecha de Finalización]]&gt;0,"Cerrada","En Proceso")</f>
        <v>En Proceso</v>
      </c>
      <c r="M357" s="52">
        <f t="shared" si="23"/>
        <v>0</v>
      </c>
      <c r="N357" s="44" t="s">
        <v>1477</v>
      </c>
      <c r="O357" s="43">
        <f>VLOOKUP(Tabla15[[#This Row],[N° 
Evento]],'Eventos de riesgos'!B:C,2,0)</f>
        <v>2025</v>
      </c>
      <c r="P357" s="43" t="str">
        <f>VLOOKUP(Tabla15[[#This Row],[N° 
Evento]],'Eventos de riesgos'!B:D,3,0)</f>
        <v>Marzo</v>
      </c>
      <c r="Q357" s="48">
        <f>VLOOKUP(Tabla15[[#This Row],[N° 
Evento]],'Eventos de riesgos'!B:E,4,0)</f>
        <v>46076</v>
      </c>
      <c r="R357" s="48">
        <f>VLOOKUP(Tabla15[[#This Row],[N° 
Evento]],'Eventos de riesgos'!B:F,5,0)</f>
        <v>46076</v>
      </c>
      <c r="S357" s="48">
        <f>VLOOKUP(Tabla15[[#This Row],[N° 
Evento]],'Eventos de riesgos'!B:G,6,0)</f>
        <v>46088</v>
      </c>
      <c r="T357" s="62" t="str">
        <f>VLOOKUP(Tabla15[[#This Row],[N° 
Evento]],'Eventos de riesgos'!B:H,7,0)</f>
        <v>CASOS
CASO 1. ENVÍO ERRADO DE EXTRACTOS DE TARJETA DE CRÉDITO
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CAUSA CASO 1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IMPACTO CASO 1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CASO 2. ENVÍO ERRADO DE EXTRACTOS DE PRODUCTOS (NO TC)
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CAUSA CASO 2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IMPACTO CASO 2
Impacto reputacional: Se pudo generar confusión e inconformidad por la falta del adjunto, el periodo incorrecto y el enlace desactualizado.
Reprocesos operativos: Correcciones y nuevamente la dispersión de correos.
CASO 3. ENVÍO DE CERTIFICADOS DE DECLARACIÓN DE RENTA CON FALLAS EN LA ASIGNACION DE CONTRASEÑA
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CAUSA CASO 3
Falla en la operación manual de la plantilla en Excel, al incorporar correos de prueba que desplazaron la correspondencia entre los certificados y las contraseñas asignadas a cada asociado.
IMPACTO CASO 3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v>
      </c>
      <c r="U357" s="49">
        <f>VLOOKUP(Tabla15[[#This Row],[N° 
Evento]],'Eventos de riesgos'!B:I,8,0)</f>
        <v>0</v>
      </c>
      <c r="V357" s="49">
        <f>VLOOKUP(Tabla15[[#This Row],[N° 
Evento]],'Eventos de riesgos'!B:J,9,0)</f>
        <v>0</v>
      </c>
      <c r="W357" s="49">
        <f>VLOOKUP(Tabla15[[#This Row],[N° 
Evento]],'Eventos de riesgos'!B:K,10,0)</f>
        <v>0</v>
      </c>
      <c r="X357" s="44" t="str">
        <f>VLOOKUP(Tabla15[[#This Row],[N° 
Evento]],'Eventos de riesgos'!B:L,11,0)</f>
        <v>4 - Asociados o Clientes</v>
      </c>
      <c r="Y357" s="44" t="str">
        <f>VLOOKUP(Tabla15[[#This Row],[N° 
Evento]],'Eventos de riesgos'!B:M,12,0)</f>
        <v>41 - Adecuación, Divulgación de Información y Confianza</v>
      </c>
      <c r="Z357" s="44" t="str">
        <f>VLOOKUP(Tabla15[[#This Row],[N° 
Evento]],'Eventos de riesgos'!B:N,13,0)</f>
        <v>412 - Aspectos de Adecuación, Divulgación de la Información</v>
      </c>
      <c r="AA357" s="44" t="str">
        <f>+VLOOKUP(Tabla15[[#This Row],[N° 
Evento]],'Eventos de riesgos'!B:AE,23,0)</f>
        <v>Falla en envío masivo de extractos y certificados</v>
      </c>
      <c r="AB357" s="43" t="str">
        <f>VLOOKUP(Tabla15[[#This Row],[N° 
Evento]],'Eventos de riesgos'!B:O,14,0)</f>
        <v>Ninguna</v>
      </c>
      <c r="AC357" s="48">
        <f>VLOOKUP(Tabla15[[#This Row],[N° 
Evento]],'Eventos de riesgos'!B:P,15,0)</f>
        <v>46112</v>
      </c>
      <c r="AD357" s="43" t="str">
        <f>VLOOKUP(Tabla15[[#This Row],[N° 
Evento]],'Eventos de riesgos'!B:Q,16,0)</f>
        <v>No afectó  productos</v>
      </c>
      <c r="AE357" s="43" t="str">
        <f>VLOOKUP(Tabla15[[#This Row],[N° 
Evento]],'Eventos de riesgos'!B:R,17,0)</f>
        <v>Buzón Quejas y Reclamos</v>
      </c>
      <c r="AF357" s="45" t="str">
        <f>VLOOKUP(Tabla15[[#This Row],[N° 
Evento]],'Eventos de riesgos'!B:V,21,0)</f>
        <v>Aprobado</v>
      </c>
      <c r="AG357" s="44" t="str">
        <f>VLOOKUP(Tabla15[[#This Row],[N° 
Evento]],'Eventos de riesgos'!B:W,22,0)</f>
        <v xml:space="preserve">
30/03/2026 10:29:20: Aprobado
08/05/2026 22:56:22: Actualizado
15/05/2026 15:02:46: Actualización</v>
      </c>
    </row>
    <row r="358" spans="3:33" ht="108" customHeight="1" x14ac:dyDescent="0.55000000000000004">
      <c r="C358" s="43" t="str">
        <f>+Tabla15[[#This Row],[N° 
Evento]]&amp;"-"&amp;Tabla15[[#This Row],[N° Tarea]]</f>
        <v>90-17</v>
      </c>
      <c r="D358" s="54">
        <v>90</v>
      </c>
      <c r="E358" s="54">
        <v>17</v>
      </c>
      <c r="F358" s="124" t="s">
        <v>1471</v>
      </c>
      <c r="G358" s="55" t="s">
        <v>1020</v>
      </c>
      <c r="H358" s="44" t="s">
        <v>1476</v>
      </c>
      <c r="I358" s="56" t="s">
        <v>273</v>
      </c>
      <c r="J358" s="46"/>
      <c r="K358" s="46"/>
      <c r="L358" s="71" t="str">
        <f>IF(Tabla15[[#This Row],[Fecha de Finalización]]&gt;0,"Cerrada","En Proceso")</f>
        <v>En Proceso</v>
      </c>
      <c r="M358" s="52">
        <f t="shared" si="23"/>
        <v>0</v>
      </c>
      <c r="N358" s="44" t="s">
        <v>1477</v>
      </c>
      <c r="O358" s="43">
        <f>VLOOKUP(Tabla15[[#This Row],[N° 
Evento]],'Eventos de riesgos'!B:C,2,0)</f>
        <v>2025</v>
      </c>
      <c r="P358" s="43" t="str">
        <f>VLOOKUP(Tabla15[[#This Row],[N° 
Evento]],'Eventos de riesgos'!B:D,3,0)</f>
        <v>Marzo</v>
      </c>
      <c r="Q358" s="48">
        <f>VLOOKUP(Tabla15[[#This Row],[N° 
Evento]],'Eventos de riesgos'!B:E,4,0)</f>
        <v>46076</v>
      </c>
      <c r="R358" s="48">
        <f>VLOOKUP(Tabla15[[#This Row],[N° 
Evento]],'Eventos de riesgos'!B:F,5,0)</f>
        <v>46076</v>
      </c>
      <c r="S358" s="48">
        <f>VLOOKUP(Tabla15[[#This Row],[N° 
Evento]],'Eventos de riesgos'!B:G,6,0)</f>
        <v>46088</v>
      </c>
      <c r="T358" s="62" t="str">
        <f>VLOOKUP(Tabla15[[#This Row],[N° 
Evento]],'Eventos de riesgos'!B:H,7,0)</f>
        <v>CASOS
CASO 1. ENVÍO ERRADO DE EXTRACTOS DE TARJETA DE CRÉDITO
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CAUSA CASO 1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IMPACTO CASO 1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CASO 2. ENVÍO ERRADO DE EXTRACTOS DE PRODUCTOS (NO TC)
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CAUSA CASO 2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IMPACTO CASO 2
Impacto reputacional: Se pudo generar confusión e inconformidad por la falta del adjunto, el periodo incorrecto y el enlace desactualizado.
Reprocesos operativos: Correcciones y nuevamente la dispersión de correos.
CASO 3. ENVÍO DE CERTIFICADOS DE DECLARACIÓN DE RENTA CON FALLAS EN LA ASIGNACION DE CONTRASEÑA
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CAUSA CASO 3
Falla en la operación manual de la plantilla en Excel, al incorporar correos de prueba que desplazaron la correspondencia entre los certificados y las contraseñas asignadas a cada asociado.
IMPACTO CASO 3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v>
      </c>
      <c r="U358" s="49">
        <f>VLOOKUP(Tabla15[[#This Row],[N° 
Evento]],'Eventos de riesgos'!B:I,8,0)</f>
        <v>0</v>
      </c>
      <c r="V358" s="49">
        <f>VLOOKUP(Tabla15[[#This Row],[N° 
Evento]],'Eventos de riesgos'!B:J,9,0)</f>
        <v>0</v>
      </c>
      <c r="W358" s="49">
        <f>VLOOKUP(Tabla15[[#This Row],[N° 
Evento]],'Eventos de riesgos'!B:K,10,0)</f>
        <v>0</v>
      </c>
      <c r="X358" s="44" t="str">
        <f>VLOOKUP(Tabla15[[#This Row],[N° 
Evento]],'Eventos de riesgos'!B:L,11,0)</f>
        <v>4 - Asociados o Clientes</v>
      </c>
      <c r="Y358" s="44" t="str">
        <f>VLOOKUP(Tabla15[[#This Row],[N° 
Evento]],'Eventos de riesgos'!B:M,12,0)</f>
        <v>41 - Adecuación, Divulgación de Información y Confianza</v>
      </c>
      <c r="Z358" s="44" t="str">
        <f>VLOOKUP(Tabla15[[#This Row],[N° 
Evento]],'Eventos de riesgos'!B:N,13,0)</f>
        <v>412 - Aspectos de Adecuación, Divulgación de la Información</v>
      </c>
      <c r="AA358" s="44" t="str">
        <f>+VLOOKUP(Tabla15[[#This Row],[N° 
Evento]],'Eventos de riesgos'!B:AE,23,0)</f>
        <v>Falla en envío masivo de extractos y certificados</v>
      </c>
      <c r="AB358" s="43" t="str">
        <f>VLOOKUP(Tabla15[[#This Row],[N° 
Evento]],'Eventos de riesgos'!B:O,14,0)</f>
        <v>Ninguna</v>
      </c>
      <c r="AC358" s="48">
        <f>VLOOKUP(Tabla15[[#This Row],[N° 
Evento]],'Eventos de riesgos'!B:P,15,0)</f>
        <v>46112</v>
      </c>
      <c r="AD358" s="43" t="str">
        <f>VLOOKUP(Tabla15[[#This Row],[N° 
Evento]],'Eventos de riesgos'!B:Q,16,0)</f>
        <v>No afectó  productos</v>
      </c>
      <c r="AE358" s="43" t="str">
        <f>VLOOKUP(Tabla15[[#This Row],[N° 
Evento]],'Eventos de riesgos'!B:R,17,0)</f>
        <v>Buzón Quejas y Reclamos</v>
      </c>
      <c r="AF358" s="45" t="str">
        <f>VLOOKUP(Tabla15[[#This Row],[N° 
Evento]],'Eventos de riesgos'!B:V,21,0)</f>
        <v>Aprobado</v>
      </c>
      <c r="AG358" s="44" t="str">
        <f>VLOOKUP(Tabla15[[#This Row],[N° 
Evento]],'Eventos de riesgos'!B:W,22,0)</f>
        <v xml:space="preserve">
30/03/2026 10:29:20: Aprobado
08/05/2026 22:56:22: Actualizado
15/05/2026 15:02:46: Actualización</v>
      </c>
    </row>
    <row r="359" spans="3:33" ht="46.5" customHeight="1" x14ac:dyDescent="0.55000000000000004">
      <c r="C359" s="43" t="str">
        <f>+Tabla15[[#This Row],[N° 
Evento]]&amp;"-"&amp;Tabla15[[#This Row],[N° Tarea]]</f>
        <v>90-</v>
      </c>
      <c r="D359" s="54">
        <v>90</v>
      </c>
      <c r="E359" s="43"/>
      <c r="F359" s="51"/>
      <c r="G359" s="55"/>
      <c r="H359" s="44"/>
      <c r="I359" s="45"/>
      <c r="J359" s="46"/>
      <c r="K359" s="46"/>
      <c r="L359" s="71" t="str">
        <f>IF(Tabla15[[#This Row],[Fecha de Finalización]]&gt;0,"Cerrada","En Proceso")</f>
        <v>En Proceso</v>
      </c>
      <c r="M359" s="52">
        <f t="shared" si="23"/>
        <v>0</v>
      </c>
      <c r="N359" s="44"/>
      <c r="O359" s="43">
        <f>VLOOKUP(Tabla15[[#This Row],[N° 
Evento]],'Eventos de riesgos'!B:C,2,0)</f>
        <v>2025</v>
      </c>
      <c r="P359" s="43" t="str">
        <f>VLOOKUP(Tabla15[[#This Row],[N° 
Evento]],'Eventos de riesgos'!B:D,3,0)</f>
        <v>Marzo</v>
      </c>
      <c r="Q359" s="48">
        <f>VLOOKUP(Tabla15[[#This Row],[N° 
Evento]],'Eventos de riesgos'!B:E,4,0)</f>
        <v>46076</v>
      </c>
      <c r="R359" s="48">
        <f>VLOOKUP(Tabla15[[#This Row],[N° 
Evento]],'Eventos de riesgos'!B:F,5,0)</f>
        <v>46076</v>
      </c>
      <c r="S359" s="48">
        <f>VLOOKUP(Tabla15[[#This Row],[N° 
Evento]],'Eventos de riesgos'!B:G,6,0)</f>
        <v>46088</v>
      </c>
      <c r="T359" s="62" t="str">
        <f>VLOOKUP(Tabla15[[#This Row],[N° 
Evento]],'Eventos de riesgos'!B:H,7,0)</f>
        <v>CASOS
CASO 1. ENVÍO ERRADO DE EXTRACTOS DE TARJETA DE CRÉDITO
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CAUSA CASO 1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IMPACTO CASO 1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CASO 2. ENVÍO ERRADO DE EXTRACTOS DE PRODUCTOS (NO TC)
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CAUSA CASO 2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IMPACTO CASO 2
Impacto reputacional: Se pudo generar confusión e inconformidad por la falta del adjunto, el periodo incorrecto y el enlace desactualizado.
Reprocesos operativos: Correcciones y nuevamente la dispersión de correos.
CASO 3. ENVÍO DE CERTIFICADOS DE DECLARACIÓN DE RENTA CON FALLAS EN LA ASIGNACION DE CONTRASEÑA
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CAUSA CASO 3
Falla en la operación manual de la plantilla en Excel, al incorporar correos de prueba que desplazaron la correspondencia entre los certificados y las contraseñas asignadas a cada asociado.
IMPACTO CASO 3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v>
      </c>
      <c r="U359" s="49">
        <f>VLOOKUP(Tabla15[[#This Row],[N° 
Evento]],'Eventos de riesgos'!B:I,8,0)</f>
        <v>0</v>
      </c>
      <c r="V359" s="49">
        <f>VLOOKUP(Tabla15[[#This Row],[N° 
Evento]],'Eventos de riesgos'!B:J,9,0)</f>
        <v>0</v>
      </c>
      <c r="W359" s="49">
        <f>VLOOKUP(Tabla15[[#This Row],[N° 
Evento]],'Eventos de riesgos'!B:K,10,0)</f>
        <v>0</v>
      </c>
      <c r="X359" s="44" t="str">
        <f>VLOOKUP(Tabla15[[#This Row],[N° 
Evento]],'Eventos de riesgos'!B:L,11,0)</f>
        <v>4 - Asociados o Clientes</v>
      </c>
      <c r="Y359" s="44" t="str">
        <f>VLOOKUP(Tabla15[[#This Row],[N° 
Evento]],'Eventos de riesgos'!B:M,12,0)</f>
        <v>41 - Adecuación, Divulgación de Información y Confianza</v>
      </c>
      <c r="Z359" s="44" t="str">
        <f>VLOOKUP(Tabla15[[#This Row],[N° 
Evento]],'Eventos de riesgos'!B:N,13,0)</f>
        <v>412 - Aspectos de Adecuación, Divulgación de la Información</v>
      </c>
      <c r="AA359" s="44" t="str">
        <f>+VLOOKUP(Tabla15[[#This Row],[N° 
Evento]],'Eventos de riesgos'!B:AE,23,0)</f>
        <v>Falla en envío masivo de extractos y certificados</v>
      </c>
      <c r="AB359" s="43" t="str">
        <f>VLOOKUP(Tabla15[[#This Row],[N° 
Evento]],'Eventos de riesgos'!B:O,14,0)</f>
        <v>Ninguna</v>
      </c>
      <c r="AC359" s="48">
        <f>VLOOKUP(Tabla15[[#This Row],[N° 
Evento]],'Eventos de riesgos'!B:P,15,0)</f>
        <v>46112</v>
      </c>
      <c r="AD359" s="43" t="str">
        <f>VLOOKUP(Tabla15[[#This Row],[N° 
Evento]],'Eventos de riesgos'!B:Q,16,0)</f>
        <v>No afectó  productos</v>
      </c>
      <c r="AE359" s="43" t="str">
        <f>VLOOKUP(Tabla15[[#This Row],[N° 
Evento]],'Eventos de riesgos'!B:R,17,0)</f>
        <v>Buzón Quejas y Reclamos</v>
      </c>
      <c r="AF359" s="45" t="str">
        <f>VLOOKUP(Tabla15[[#This Row],[N° 
Evento]],'Eventos de riesgos'!B:V,21,0)</f>
        <v>Aprobado</v>
      </c>
      <c r="AG359" s="44" t="str">
        <f>VLOOKUP(Tabla15[[#This Row],[N° 
Evento]],'Eventos de riesgos'!B:W,22,0)</f>
        <v xml:space="preserve">
30/03/2026 10:29:20: Aprobado
08/05/2026 22:56:22: Actualizado
15/05/2026 15:02:46: Actualización</v>
      </c>
    </row>
    <row r="360" spans="3:33" ht="46.5" customHeight="1" x14ac:dyDescent="0.55000000000000004">
      <c r="C360" s="43" t="str">
        <f>+Tabla15[[#This Row],[N° 
Evento]]&amp;"-"&amp;Tabla15[[#This Row],[N° Tarea]]</f>
        <v>90-</v>
      </c>
      <c r="D360" s="54">
        <v>90</v>
      </c>
      <c r="E360" s="43"/>
      <c r="F360" s="51"/>
      <c r="G360" s="55"/>
      <c r="H360" s="44"/>
      <c r="I360" s="45"/>
      <c r="J360" s="46"/>
      <c r="K360" s="46"/>
      <c r="L360" s="71" t="str">
        <f>IF(Tabla15[[#This Row],[Fecha de Finalización]]&gt;0,"Cerrada","En Proceso")</f>
        <v>En Proceso</v>
      </c>
      <c r="M360" s="52">
        <f t="shared" si="23"/>
        <v>0</v>
      </c>
      <c r="N360" s="44"/>
      <c r="O360" s="43">
        <f>VLOOKUP(Tabla15[[#This Row],[N° 
Evento]],'Eventos de riesgos'!B:C,2,0)</f>
        <v>2025</v>
      </c>
      <c r="P360" s="43" t="str">
        <f>VLOOKUP(Tabla15[[#This Row],[N° 
Evento]],'Eventos de riesgos'!B:D,3,0)</f>
        <v>Marzo</v>
      </c>
      <c r="Q360" s="48">
        <f>VLOOKUP(Tabla15[[#This Row],[N° 
Evento]],'Eventos de riesgos'!B:E,4,0)</f>
        <v>46076</v>
      </c>
      <c r="R360" s="48">
        <f>VLOOKUP(Tabla15[[#This Row],[N° 
Evento]],'Eventos de riesgos'!B:F,5,0)</f>
        <v>46076</v>
      </c>
      <c r="S360" s="48">
        <f>VLOOKUP(Tabla15[[#This Row],[N° 
Evento]],'Eventos de riesgos'!B:G,6,0)</f>
        <v>46088</v>
      </c>
      <c r="T360" s="62" t="str">
        <f>VLOOKUP(Tabla15[[#This Row],[N° 
Evento]],'Eventos de riesgos'!B:H,7,0)</f>
        <v>CASOS
CASO 1. ENVÍO ERRADO DE EXTRACTOS DE TARJETA DE CRÉDITO
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CAUSA CASO 1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IMPACTO CASO 1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CASO 2. ENVÍO ERRADO DE EXTRACTOS DE PRODUCTOS (NO TC)
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CAUSA CASO 2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IMPACTO CASO 2
Impacto reputacional: Se pudo generar confusión e inconformidad por la falta del adjunto, el periodo incorrecto y el enlace desactualizado.
Reprocesos operativos: Correcciones y nuevamente la dispersión de correos.
CASO 3. ENVÍO DE CERTIFICADOS DE DECLARACIÓN DE RENTA CON FALLAS EN LA ASIGNACION DE CONTRASEÑA
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CAUSA CASO 3
Falla en la operación manual de la plantilla en Excel, al incorporar correos de prueba que desplazaron la correspondencia entre los certificados y las contraseñas asignadas a cada asociado.
IMPACTO CASO 3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v>
      </c>
      <c r="U360" s="49">
        <f>VLOOKUP(Tabla15[[#This Row],[N° 
Evento]],'Eventos de riesgos'!B:I,8,0)</f>
        <v>0</v>
      </c>
      <c r="V360" s="49">
        <f>VLOOKUP(Tabla15[[#This Row],[N° 
Evento]],'Eventos de riesgos'!B:J,9,0)</f>
        <v>0</v>
      </c>
      <c r="W360" s="49">
        <f>VLOOKUP(Tabla15[[#This Row],[N° 
Evento]],'Eventos de riesgos'!B:K,10,0)</f>
        <v>0</v>
      </c>
      <c r="X360" s="44" t="str">
        <f>VLOOKUP(Tabla15[[#This Row],[N° 
Evento]],'Eventos de riesgos'!B:L,11,0)</f>
        <v>4 - Asociados o Clientes</v>
      </c>
      <c r="Y360" s="44" t="str">
        <f>VLOOKUP(Tabla15[[#This Row],[N° 
Evento]],'Eventos de riesgos'!B:M,12,0)</f>
        <v>41 - Adecuación, Divulgación de Información y Confianza</v>
      </c>
      <c r="Z360" s="44" t="str">
        <f>VLOOKUP(Tabla15[[#This Row],[N° 
Evento]],'Eventos de riesgos'!B:N,13,0)</f>
        <v>412 - Aspectos de Adecuación, Divulgación de la Información</v>
      </c>
      <c r="AA360" s="44" t="str">
        <f>+VLOOKUP(Tabla15[[#This Row],[N° 
Evento]],'Eventos de riesgos'!B:AE,23,0)</f>
        <v>Falla en envío masivo de extractos y certificados</v>
      </c>
      <c r="AB360" s="43" t="str">
        <f>VLOOKUP(Tabla15[[#This Row],[N° 
Evento]],'Eventos de riesgos'!B:O,14,0)</f>
        <v>Ninguna</v>
      </c>
      <c r="AC360" s="48">
        <f>VLOOKUP(Tabla15[[#This Row],[N° 
Evento]],'Eventos de riesgos'!B:P,15,0)</f>
        <v>46112</v>
      </c>
      <c r="AD360" s="43" t="str">
        <f>VLOOKUP(Tabla15[[#This Row],[N° 
Evento]],'Eventos de riesgos'!B:Q,16,0)</f>
        <v>No afectó  productos</v>
      </c>
      <c r="AE360" s="43" t="str">
        <f>VLOOKUP(Tabla15[[#This Row],[N° 
Evento]],'Eventos de riesgos'!B:R,17,0)</f>
        <v>Buzón Quejas y Reclamos</v>
      </c>
      <c r="AF360" s="45" t="str">
        <f>VLOOKUP(Tabla15[[#This Row],[N° 
Evento]],'Eventos de riesgos'!B:V,21,0)</f>
        <v>Aprobado</v>
      </c>
      <c r="AG360" s="44" t="str">
        <f>VLOOKUP(Tabla15[[#This Row],[N° 
Evento]],'Eventos de riesgos'!B:W,22,0)</f>
        <v xml:space="preserve">
30/03/2026 10:29:20: Aprobado
08/05/2026 22:56:22: Actualizado
15/05/2026 15:02:46: Actualización</v>
      </c>
    </row>
    <row r="361" spans="3:33" ht="46.5" customHeight="1" x14ac:dyDescent="0.55000000000000004">
      <c r="C361" s="43" t="str">
        <f>+Tabla15[[#This Row],[N° 
Evento]]&amp;"-"&amp;Tabla15[[#This Row],[N° Tarea]]</f>
        <v>90-</v>
      </c>
      <c r="D361" s="54">
        <v>90</v>
      </c>
      <c r="E361" s="43"/>
      <c r="F361" s="124"/>
      <c r="G361" s="55"/>
      <c r="H361" s="44"/>
      <c r="I361" s="45"/>
      <c r="J361" s="46"/>
      <c r="K361" s="46"/>
      <c r="L361" s="71" t="str">
        <f>IF(Tabla15[[#This Row],[Fecha de Finalización]]&gt;0,"Cerrada","En Proceso")</f>
        <v>En Proceso</v>
      </c>
      <c r="M361" s="52">
        <f t="shared" si="23"/>
        <v>0</v>
      </c>
      <c r="N361" s="44"/>
      <c r="O361" s="43">
        <f>VLOOKUP(Tabla15[[#This Row],[N° 
Evento]],'Eventos de riesgos'!B:C,2,0)</f>
        <v>2025</v>
      </c>
      <c r="P361" s="43" t="str">
        <f>VLOOKUP(Tabla15[[#This Row],[N° 
Evento]],'Eventos de riesgos'!B:D,3,0)</f>
        <v>Marzo</v>
      </c>
      <c r="Q361" s="48">
        <f>VLOOKUP(Tabla15[[#This Row],[N° 
Evento]],'Eventos de riesgos'!B:E,4,0)</f>
        <v>46076</v>
      </c>
      <c r="R361" s="48">
        <f>VLOOKUP(Tabla15[[#This Row],[N° 
Evento]],'Eventos de riesgos'!B:F,5,0)</f>
        <v>46076</v>
      </c>
      <c r="S361" s="48">
        <f>VLOOKUP(Tabla15[[#This Row],[N° 
Evento]],'Eventos de riesgos'!B:G,6,0)</f>
        <v>46088</v>
      </c>
      <c r="T361" s="62" t="str">
        <f>VLOOKUP(Tabla15[[#This Row],[N° 
Evento]],'Eventos de riesgos'!B:H,7,0)</f>
        <v>CASOS
CASO 1. ENVÍO ERRADO DE EXTRACTOS DE TARJETA DE CRÉDITO
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CAUSA CASO 1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IMPACTO CASO 1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CASO 2. ENVÍO ERRADO DE EXTRACTOS DE PRODUCTOS (NO TC)
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CAUSA CASO 2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IMPACTO CASO 2
Impacto reputacional: Se pudo generar confusión e inconformidad por la falta del adjunto, el periodo incorrecto y el enlace desactualizado.
Reprocesos operativos: Correcciones y nuevamente la dispersión de correos.
CASO 3. ENVÍO DE CERTIFICADOS DE DECLARACIÓN DE RENTA CON FALLAS EN LA ASIGNACION DE CONTRASEÑA
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CAUSA CASO 3
Falla en la operación manual de la plantilla en Excel, al incorporar correos de prueba que desplazaron la correspondencia entre los certificados y las contraseñas asignadas a cada asociado.
IMPACTO CASO 3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v>
      </c>
      <c r="U361" s="49">
        <f>VLOOKUP(Tabla15[[#This Row],[N° 
Evento]],'Eventos de riesgos'!B:I,8,0)</f>
        <v>0</v>
      </c>
      <c r="V361" s="49">
        <f>VLOOKUP(Tabla15[[#This Row],[N° 
Evento]],'Eventos de riesgos'!B:J,9,0)</f>
        <v>0</v>
      </c>
      <c r="W361" s="49">
        <f>VLOOKUP(Tabla15[[#This Row],[N° 
Evento]],'Eventos de riesgos'!B:K,10,0)</f>
        <v>0</v>
      </c>
      <c r="X361" s="44" t="str">
        <f>VLOOKUP(Tabla15[[#This Row],[N° 
Evento]],'Eventos de riesgos'!B:L,11,0)</f>
        <v>4 - Asociados o Clientes</v>
      </c>
      <c r="Y361" s="44" t="str">
        <f>VLOOKUP(Tabla15[[#This Row],[N° 
Evento]],'Eventos de riesgos'!B:M,12,0)</f>
        <v>41 - Adecuación, Divulgación de Información y Confianza</v>
      </c>
      <c r="Z361" s="44" t="str">
        <f>VLOOKUP(Tabla15[[#This Row],[N° 
Evento]],'Eventos de riesgos'!B:N,13,0)</f>
        <v>412 - Aspectos de Adecuación, Divulgación de la Información</v>
      </c>
      <c r="AA361" s="44" t="str">
        <f>+VLOOKUP(Tabla15[[#This Row],[N° 
Evento]],'Eventos de riesgos'!B:AE,23,0)</f>
        <v>Falla en envío masivo de extractos y certificados</v>
      </c>
      <c r="AB361" s="43" t="str">
        <f>VLOOKUP(Tabla15[[#This Row],[N° 
Evento]],'Eventos de riesgos'!B:O,14,0)</f>
        <v>Ninguna</v>
      </c>
      <c r="AC361" s="48">
        <f>VLOOKUP(Tabla15[[#This Row],[N° 
Evento]],'Eventos de riesgos'!B:P,15,0)</f>
        <v>46112</v>
      </c>
      <c r="AD361" s="43" t="str">
        <f>VLOOKUP(Tabla15[[#This Row],[N° 
Evento]],'Eventos de riesgos'!B:Q,16,0)</f>
        <v>No afectó  productos</v>
      </c>
      <c r="AE361" s="43" t="str">
        <f>VLOOKUP(Tabla15[[#This Row],[N° 
Evento]],'Eventos de riesgos'!B:R,17,0)</f>
        <v>Buzón Quejas y Reclamos</v>
      </c>
      <c r="AF361" s="45" t="str">
        <f>VLOOKUP(Tabla15[[#This Row],[N° 
Evento]],'Eventos de riesgos'!B:V,21,0)</f>
        <v>Aprobado</v>
      </c>
      <c r="AG361" s="44" t="str">
        <f>VLOOKUP(Tabla15[[#This Row],[N° 
Evento]],'Eventos de riesgos'!B:W,22,0)</f>
        <v xml:space="preserve">
30/03/2026 10:29:20: Aprobado
08/05/2026 22:56:22: Actualizado
15/05/2026 15:02:46: Actualización</v>
      </c>
    </row>
    <row r="362" spans="3:33" ht="46.5" customHeight="1" x14ac:dyDescent="0.55000000000000004">
      <c r="C362" s="43" t="str">
        <f>+Tabla15[[#This Row],[N° 
Evento]]&amp;"-"&amp;Tabla15[[#This Row],[N° Tarea]]</f>
        <v>90-</v>
      </c>
      <c r="D362" s="54">
        <v>90</v>
      </c>
      <c r="E362" s="43"/>
      <c r="F362" s="51"/>
      <c r="G362" s="55"/>
      <c r="H362" s="44"/>
      <c r="I362" s="45"/>
      <c r="J362" s="46"/>
      <c r="K362" s="46"/>
      <c r="L362" s="71" t="str">
        <f>IF(Tabla15[[#This Row],[Fecha de Finalización]]&gt;0,"Cerrada","En Proceso")</f>
        <v>En Proceso</v>
      </c>
      <c r="M362" s="52">
        <f t="shared" si="23"/>
        <v>0</v>
      </c>
      <c r="N362" s="44"/>
      <c r="O362" s="43">
        <f>VLOOKUP(Tabla15[[#This Row],[N° 
Evento]],'Eventos de riesgos'!B:C,2,0)</f>
        <v>2025</v>
      </c>
      <c r="P362" s="43" t="str">
        <f>VLOOKUP(Tabla15[[#This Row],[N° 
Evento]],'Eventos de riesgos'!B:D,3,0)</f>
        <v>Marzo</v>
      </c>
      <c r="Q362" s="48">
        <f>VLOOKUP(Tabla15[[#This Row],[N° 
Evento]],'Eventos de riesgos'!B:E,4,0)</f>
        <v>46076</v>
      </c>
      <c r="R362" s="48">
        <f>VLOOKUP(Tabla15[[#This Row],[N° 
Evento]],'Eventos de riesgos'!B:F,5,0)</f>
        <v>46076</v>
      </c>
      <c r="S362" s="48">
        <f>VLOOKUP(Tabla15[[#This Row],[N° 
Evento]],'Eventos de riesgos'!B:G,6,0)</f>
        <v>46088</v>
      </c>
      <c r="T362" s="62" t="str">
        <f>VLOOKUP(Tabla15[[#This Row],[N° 
Evento]],'Eventos de riesgos'!B:H,7,0)</f>
        <v>CASOS
CASO 1. ENVÍO ERRADO DE EXTRACTOS DE TARJETA DE CRÉDITO
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CAUSA CASO 1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IMPACTO CASO 1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CASO 2. ENVÍO ERRADO DE EXTRACTOS DE PRODUCTOS (NO TC)
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CAUSA CASO 2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IMPACTO CASO 2
Impacto reputacional: Se pudo generar confusión e inconformidad por la falta del adjunto, el periodo incorrecto y el enlace desactualizado.
Reprocesos operativos: Correcciones y nuevamente la dispersión de correos.
CASO 3. ENVÍO DE CERTIFICADOS DE DECLARACIÓN DE RENTA CON FALLAS EN LA ASIGNACION DE CONTRASEÑA
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CAUSA CASO 3
Falla en la operación manual de la plantilla en Excel, al incorporar correos de prueba que desplazaron la correspondencia entre los certificados y las contraseñas asignadas a cada asociado.
IMPACTO CASO 3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v>
      </c>
      <c r="U362" s="49">
        <f>VLOOKUP(Tabla15[[#This Row],[N° 
Evento]],'Eventos de riesgos'!B:I,8,0)</f>
        <v>0</v>
      </c>
      <c r="V362" s="49">
        <f>VLOOKUP(Tabla15[[#This Row],[N° 
Evento]],'Eventos de riesgos'!B:J,9,0)</f>
        <v>0</v>
      </c>
      <c r="W362" s="49">
        <f>VLOOKUP(Tabla15[[#This Row],[N° 
Evento]],'Eventos de riesgos'!B:K,10,0)</f>
        <v>0</v>
      </c>
      <c r="X362" s="44" t="str">
        <f>VLOOKUP(Tabla15[[#This Row],[N° 
Evento]],'Eventos de riesgos'!B:L,11,0)</f>
        <v>4 - Asociados o Clientes</v>
      </c>
      <c r="Y362" s="44" t="str">
        <f>VLOOKUP(Tabla15[[#This Row],[N° 
Evento]],'Eventos de riesgos'!B:M,12,0)</f>
        <v>41 - Adecuación, Divulgación de Información y Confianza</v>
      </c>
      <c r="Z362" s="44" t="str">
        <f>VLOOKUP(Tabla15[[#This Row],[N° 
Evento]],'Eventos de riesgos'!B:N,13,0)</f>
        <v>412 - Aspectos de Adecuación, Divulgación de la Información</v>
      </c>
      <c r="AA362" s="44" t="str">
        <f>+VLOOKUP(Tabla15[[#This Row],[N° 
Evento]],'Eventos de riesgos'!B:AE,23,0)</f>
        <v>Falla en envío masivo de extractos y certificados</v>
      </c>
      <c r="AB362" s="43" t="str">
        <f>VLOOKUP(Tabla15[[#This Row],[N° 
Evento]],'Eventos de riesgos'!B:O,14,0)</f>
        <v>Ninguna</v>
      </c>
      <c r="AC362" s="48">
        <f>VLOOKUP(Tabla15[[#This Row],[N° 
Evento]],'Eventos de riesgos'!B:P,15,0)</f>
        <v>46112</v>
      </c>
      <c r="AD362" s="43" t="str">
        <f>VLOOKUP(Tabla15[[#This Row],[N° 
Evento]],'Eventos de riesgos'!B:Q,16,0)</f>
        <v>No afectó  productos</v>
      </c>
      <c r="AE362" s="43" t="str">
        <f>VLOOKUP(Tabla15[[#This Row],[N° 
Evento]],'Eventos de riesgos'!B:R,17,0)</f>
        <v>Buzón Quejas y Reclamos</v>
      </c>
      <c r="AF362" s="45" t="str">
        <f>VLOOKUP(Tabla15[[#This Row],[N° 
Evento]],'Eventos de riesgos'!B:V,21,0)</f>
        <v>Aprobado</v>
      </c>
      <c r="AG362" s="44" t="str">
        <f>VLOOKUP(Tabla15[[#This Row],[N° 
Evento]],'Eventos de riesgos'!B:W,22,0)</f>
        <v xml:space="preserve">
30/03/2026 10:29:20: Aprobado
08/05/2026 22:56:22: Actualizado
15/05/2026 15:02:46: Actualización</v>
      </c>
    </row>
    <row r="363" spans="3:33" ht="46.5" customHeight="1" x14ac:dyDescent="0.55000000000000004">
      <c r="C363" s="43" t="str">
        <f>+Tabla15[[#This Row],[N° 
Evento]]&amp;"-"&amp;Tabla15[[#This Row],[N° Tarea]]</f>
        <v>90-</v>
      </c>
      <c r="D363" s="54">
        <v>90</v>
      </c>
      <c r="E363" s="43"/>
      <c r="F363" s="51"/>
      <c r="G363" s="55"/>
      <c r="H363" s="44"/>
      <c r="I363" s="45"/>
      <c r="J363" s="46"/>
      <c r="K363" s="46"/>
      <c r="L363" s="71" t="str">
        <f>IF(Tabla15[[#This Row],[Fecha de Finalización]]&gt;0,"Cerrada","En Proceso")</f>
        <v>En Proceso</v>
      </c>
      <c r="M363" s="52">
        <f t="shared" si="23"/>
        <v>0</v>
      </c>
      <c r="N363" s="44"/>
      <c r="O363" s="43">
        <f>VLOOKUP(Tabla15[[#This Row],[N° 
Evento]],'Eventos de riesgos'!B:C,2,0)</f>
        <v>2025</v>
      </c>
      <c r="P363" s="43" t="str">
        <f>VLOOKUP(Tabla15[[#This Row],[N° 
Evento]],'Eventos de riesgos'!B:D,3,0)</f>
        <v>Marzo</v>
      </c>
      <c r="Q363" s="48">
        <f>VLOOKUP(Tabla15[[#This Row],[N° 
Evento]],'Eventos de riesgos'!B:E,4,0)</f>
        <v>46076</v>
      </c>
      <c r="R363" s="48">
        <f>VLOOKUP(Tabla15[[#This Row],[N° 
Evento]],'Eventos de riesgos'!B:F,5,0)</f>
        <v>46076</v>
      </c>
      <c r="S363" s="48">
        <f>VLOOKUP(Tabla15[[#This Row],[N° 
Evento]],'Eventos de riesgos'!B:G,6,0)</f>
        <v>46088</v>
      </c>
      <c r="T363" s="62" t="str">
        <f>VLOOKUP(Tabla15[[#This Row],[N° 
Evento]],'Eventos de riesgos'!B:H,7,0)</f>
        <v>CASOS
CASO 1. ENVÍO ERRADO DE EXTRACTOS DE TARJETA DE CRÉDITO
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CAUSA CASO 1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IMPACTO CASO 1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CASO 2. ENVÍO ERRADO DE EXTRACTOS DE PRODUCTOS (NO TC)
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CAUSA CASO 2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IMPACTO CASO 2
Impacto reputacional: Se pudo generar confusión e inconformidad por la falta del adjunto, el periodo incorrecto y el enlace desactualizado.
Reprocesos operativos: Correcciones y nuevamente la dispersión de correos.
CASO 3. ENVÍO DE CERTIFICADOS DE DECLARACIÓN DE RENTA CON FALLAS EN LA ASIGNACION DE CONTRASEÑA
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CAUSA CASO 3
Falla en la operación manual de la plantilla en Excel, al incorporar correos de prueba que desplazaron la correspondencia entre los certificados y las contraseñas asignadas a cada asociado.
IMPACTO CASO 3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v>
      </c>
      <c r="U363" s="49">
        <f>VLOOKUP(Tabla15[[#This Row],[N° 
Evento]],'Eventos de riesgos'!B:I,8,0)</f>
        <v>0</v>
      </c>
      <c r="V363" s="49">
        <f>VLOOKUP(Tabla15[[#This Row],[N° 
Evento]],'Eventos de riesgos'!B:J,9,0)</f>
        <v>0</v>
      </c>
      <c r="W363" s="49">
        <f>VLOOKUP(Tabla15[[#This Row],[N° 
Evento]],'Eventos de riesgos'!B:K,10,0)</f>
        <v>0</v>
      </c>
      <c r="X363" s="44" t="str">
        <f>VLOOKUP(Tabla15[[#This Row],[N° 
Evento]],'Eventos de riesgos'!B:L,11,0)</f>
        <v>4 - Asociados o Clientes</v>
      </c>
      <c r="Y363" s="44" t="str">
        <f>VLOOKUP(Tabla15[[#This Row],[N° 
Evento]],'Eventos de riesgos'!B:M,12,0)</f>
        <v>41 - Adecuación, Divulgación de Información y Confianza</v>
      </c>
      <c r="Z363" s="44" t="str">
        <f>VLOOKUP(Tabla15[[#This Row],[N° 
Evento]],'Eventos de riesgos'!B:N,13,0)</f>
        <v>412 - Aspectos de Adecuación, Divulgación de la Información</v>
      </c>
      <c r="AA363" s="44" t="str">
        <f>+VLOOKUP(Tabla15[[#This Row],[N° 
Evento]],'Eventos de riesgos'!B:AE,23,0)</f>
        <v>Falla en envío masivo de extractos y certificados</v>
      </c>
      <c r="AB363" s="43" t="str">
        <f>VLOOKUP(Tabla15[[#This Row],[N° 
Evento]],'Eventos de riesgos'!B:O,14,0)</f>
        <v>Ninguna</v>
      </c>
      <c r="AC363" s="48">
        <f>VLOOKUP(Tabla15[[#This Row],[N° 
Evento]],'Eventos de riesgos'!B:P,15,0)</f>
        <v>46112</v>
      </c>
      <c r="AD363" s="43" t="str">
        <f>VLOOKUP(Tabla15[[#This Row],[N° 
Evento]],'Eventos de riesgos'!B:Q,16,0)</f>
        <v>No afectó  productos</v>
      </c>
      <c r="AE363" s="43" t="str">
        <f>VLOOKUP(Tabla15[[#This Row],[N° 
Evento]],'Eventos de riesgos'!B:R,17,0)</f>
        <v>Buzón Quejas y Reclamos</v>
      </c>
      <c r="AF363" s="45" t="str">
        <f>VLOOKUP(Tabla15[[#This Row],[N° 
Evento]],'Eventos de riesgos'!B:V,21,0)</f>
        <v>Aprobado</v>
      </c>
      <c r="AG363" s="44" t="str">
        <f>VLOOKUP(Tabla15[[#This Row],[N° 
Evento]],'Eventos de riesgos'!B:W,22,0)</f>
        <v xml:space="preserve">
30/03/2026 10:29:20: Aprobado
08/05/2026 22:56:22: Actualizado
15/05/2026 15:02:46: Actualización</v>
      </c>
    </row>
    <row r="364" spans="3:33" ht="46.5" customHeight="1" x14ac:dyDescent="0.55000000000000004">
      <c r="C364" s="43" t="str">
        <f>+Tabla15[[#This Row],[N° 
Evento]]&amp;"-"&amp;Tabla15[[#This Row],[N° Tarea]]</f>
        <v>90-</v>
      </c>
      <c r="D364" s="54">
        <v>90</v>
      </c>
      <c r="E364" s="43"/>
      <c r="F364" s="51"/>
      <c r="G364" s="55"/>
      <c r="H364" s="44"/>
      <c r="I364" s="45"/>
      <c r="J364" s="46"/>
      <c r="K364" s="46"/>
      <c r="L364" s="71" t="str">
        <f>IF(Tabla15[[#This Row],[Fecha de Finalización]]&gt;0,"Cerrada","En Proceso")</f>
        <v>En Proceso</v>
      </c>
      <c r="M364" s="52">
        <f>+K364-J364</f>
        <v>0</v>
      </c>
      <c r="N364" s="44"/>
      <c r="O364" s="43">
        <f>VLOOKUP(Tabla15[[#This Row],[N° 
Evento]],'Eventos de riesgos'!B:C,2,0)</f>
        <v>2025</v>
      </c>
      <c r="P364" s="43" t="str">
        <f>VLOOKUP(Tabla15[[#This Row],[N° 
Evento]],'Eventos de riesgos'!B:D,3,0)</f>
        <v>Marzo</v>
      </c>
      <c r="Q364" s="48">
        <f>VLOOKUP(Tabla15[[#This Row],[N° 
Evento]],'Eventos de riesgos'!B:E,4,0)</f>
        <v>46076</v>
      </c>
      <c r="R364" s="48">
        <f>VLOOKUP(Tabla15[[#This Row],[N° 
Evento]],'Eventos de riesgos'!B:F,5,0)</f>
        <v>46076</v>
      </c>
      <c r="S364" s="48">
        <f>VLOOKUP(Tabla15[[#This Row],[N° 
Evento]],'Eventos de riesgos'!B:G,6,0)</f>
        <v>46088</v>
      </c>
      <c r="T364" s="62" t="str">
        <f>VLOOKUP(Tabla15[[#This Row],[N° 
Evento]],'Eventos de riesgos'!B:H,7,0)</f>
        <v>CASOS
CASO 1. ENVÍO ERRADO DE EXTRACTOS DE TARJETA DE CRÉDITO
El 17 de febrero de 2026 se realizó el envío de extractos de tarjeta de crédito desde el ERP WOG. Posteriormente, el 23 de febrero de 2026 se identificó que el envío se efectuó a una base de asociados superior a la que correspondía, ocasionando que 816 asociados recibieran extractos de tarjeta de crédito sin tener activo este producto o sin cumplir las condiciones para recibir dicho documento.Esta situación generó inquietudes e inconformidades por parte de algunos asociados, quienes solicitaron aclaración a través de los canales de servicio. Frente a ello, el área de servicio al asociado brindó las explicaciones correspondientes sobre la inconsistencia presentada.Antes de la automatización del proceso en WOG, la generación y envío de extractos de tarjeta de crédito se realizaba mediante una herramienta desarrollada internamente en Access. Bajo este esquema, el área de tecnología programaba la generación de los extractos, el envío a los correos electrónicos de los asociados y el cargue de los documentos en Asociado Digital.Durante el diseño del proceso en Access, se estableció como requerimiento funcional para TI la exclusión de aquellos extractos que no presentaran movimientos transaccionales en el mes en curso.Posteriormente, el área de informática gestionó un proyecto de mejora y automatización orientado a migrar el proceso de generación de extractos directamente al Core Financiero WOG. Esta mejora buscaba simplificar y automatizar el proceso mediante el consumo directo de la información administrada en el sistema de tarjetas de crédito Ascard, para luego cargar los extractos en la Cooperativa Digital y enviar automáticamente los correos electrónicos a los asociados con los documentos adjuntos.La inconsistencia detectada en la generación y envío de extractos se originó en que el nuevo proceso automatizado tomó la totalidad de la base de tarjetas registrada en Ascard, sin incorporar integralmente los criterios de depuración y exclusión que se aplicaban en el proceso anterior.Desde la dirección de informática se interpretó que la exclusión correspondía únicamente a tarjetas sin movimientos durante el mes, bajo el supuesto de que el envío de extractos en cero no tendría una implicación significativa. Sin embargo, la depuración requerida tenía un alcance más amplio, dado que la base incluía tarjetas canceladas, sin uso, sin cupo activo o pendientes de entrega, las cuales no debían ser incluidas en el proceso de generación y dispersión de extractos.Como resultado, el sistema procesó registros que debieron ser excluidos antes del envío masivo. Esta situación no fue identificada oportunamente, debido a que el nuevo esquema automatizado no contempló una validación previa por parte del área de operaciones sobre la base final de destinatarios.La jefatura de operaciones señaló que, desde 2021, por instrucción de gerencia, se generaron tarjetas de crédito como parte de una oferta comercial. Sin embargo, algunos asociados no aceptaron la tarjeta, por lo cual dichos productos permanecieron sin cupo, pendientes de entrega o sin saldo. Por esta razón, mensualmente se realizaban depuraciones para excluir estos casos del proceso de envío de extractos.Como acción de mejora, el área de operaciones se encuentra gestionando la corrección desde el sistema de administración y consulta de tarjetas de crédito Ascard. Esta mejora busca que las exclusiones se generen directamente desde dicho sistema, evitando depuraciones manuales previas por parte del área de operaciones. El objetivo es impedir la generación de extractos para cupos cancelados, bloqueados en WOG o con estado de devolución voluntaria en Ascard.Al 28 de abril de 2026, esta mejora se encuentra en proceso de pruebas y continúa en seguimiento.De manera paralela, el área de informática avanzó en actividades complementarias orientadas al fortalecimiento del proceso, entre ellas la mejora del mensaje institucional para el envío de extractos por correo electrónico, con el apoyo del área de comunicaciones.Asimismo, se realizaron pruebas de consulta de extractos con el apoyo voluntario de dos asociados: el señor Nelson Rieño y el señor Gregory Martínez, miembro de la Junta de Vigilancia. 
CAUSA CASO 1
La causa raíz del evento se identifica como una deficiencia en la integridad y depuración de la data en la base de ASCARD. Al realizar la transición al nuevo esquema automatizado, no se ejecutó una limpieza previa de los registros de tarjetas de crédito, lo que impidió que el sistema aplicara los filtros de exclusión necesarios para omitir asociados que no cumplían con las condiciones de envío.
IMPACTO CASO 1
Impacto reputacional: Inicialmente, el evento impactó a 816 asociados, quienes recibieron extractos de tarjeta de crédito sin tener el producto activo o sin cumplir las condiciones para recibir dicho documento. Esta situación pudo generar inconformidad, solicitudes de aclaración y afectación en la percepción de confianza frente a la calidad y confiabilidad de la información remitida por la cooperativa.
Impacto en la atención del servicio: El evento generó gestión adicional por parte del área de servicio al asociado para atender inquietudes y reclamos relacionados con el envío errado.
CASO 2. ENVÍO ERRADO DE EXTRACTOS DE PRODUCTOS (NO TC)
El 11 de marzo se identificó que, durante febrero, se habían enviado extractos de productos diferentes a tarjeta de crédito a la totalidad de la base social.En la revisión del caso se evidenció que la comunicación presentaba inconsistencias: el asunto del correo indicaba que el extracto correspondía a enero, aunque el periodo real era febrero; el mensaje no incluía el documento adjunto, y el enlace de canales de pago no se encontraba actualizado.Esta situación reflejó fallas en la revisión integral del contenido, los archivos adjuntos y los enlaces incorporados, lo que pudo generar confusión en los asociados e incremento de consultas al área de servicio al asociado.Como acción posterior, la dirección de informática indicó que, se solicitó apoyo al área de comunicaciones para la personalización de la comunicación, incluyendo el diseño de las piezas y la actualización del enlace de pagos. Adicionalmente, se realizó la corrección correspondiente y se efectuó un nuevo envío de los documentos.
CAUSA CASO 2
Las causas se relacionaron con fallas técnicas y debilidades en la estructuración de la comunicación enviada. En primer lugar, la ausencia del documento adjunto obedeció a una falla técnica en la conexión del archivo al proceso de envío masivo. Adicionalmente, se presentó una inconsistencia en la configuración del periodo informado, lo que generó que el asunto del correo hiciera referencia a enero, aunque el extracto correspondía a febrero.Adicionalmente, la comunicación no contó con una revisión especializada desde el componente comunicacional e institucional, que permitiera asegurar la formalidad del mensaje, la claridad del contenido, la actualización de los enlaces y la alineación con la identidad institucional de Febor. 
IMPACTO CASO 2
Impacto reputacional: Se pudo generar confusión e inconformidad por la falta del adjunto, el periodo incorrecto y el enlace desactualizado.
Reprocesos operativos: Correcciones y nuevamente la dispersión de correos.
CASO 3. ENVÍO DE CERTIFICADOS DE DECLARACIÓN DE RENTA CON FALLAS EN LA ASIGNACION DE CONTRASEÑA
El 31 de marzo se realizó la dispersión de los certificados de declaración de renta a los asociados. Posteriormente, el área de servicio al asociado recibió notificaciones relacionadas con la imposibilidad de abrir algunos documentos, debido a que, al ingresar el número de cédula como contraseña, el archivo no permitía el acceso.
De acuerdo con las validaciones realizadas por la dirección de informática, se identificó que, antes del envío masivo, se había configurado una regla para que cada 1.000 correos se remitiera un mensaje de prueba a un correo interno, con el propósito de verificar que el proceso se estuviera ejecutando correctamente. Sin embargo, al configurar la línea o fila correspondiente al correo de prueba, también se desplazó la configuración de las contraseñas asociadas a los certificados, las cuales correspondían al número de identificación de cada asociado.
El error no fue evidente de inmediato, pero se identificó en la última tanda de correos. Por eso se detuvo el envío antes de completar los primeros 1.000 correos. Esta situación afectó 873 certificados antes de que el proceso fuera detenido.
Una vez identificado el error, se suspendió el envío, se realizó la corrección correspondiente y posteriormente se efectuó un nuevo envío de los certificados afectados.
Para este proceso es indispensable realizar previamente el alistamiento de la plantilla de cargue en Excel con la información requerida para la generación y envío de los certificados. La causa del error estuvo asociada a la práctica de insertar información intermedia dentro de la plantilla, específicamente correos de prueba, lo que generó desplazamientos en los datos.
Con el fin de evitar que esta situación se repita, se propone eliminar la práctica de insertar filas, correos o registros intermedios dentro de la plantilla definitiva. Como medida principal, se recomienda cargar los certificados directamente en Asociado Digital, teniendo en cuenta que estos documentos se generan una vez al año y no requieren una operación recurrente de envío masivo por correo electrónico.
No obstante, si por necesidad operativa se requiere realizar el envío masivo por correo, se deberá aplicar el siguiente control:
1.Realizar una prueba previa con plantilla controlada: cargar una plantilla de prueba con la base de asociados y los datos requeridos. En esta plantilla, el campo de correo electrónico deberá permanecer en blanco para todos los registros, excepto en aquellos asociados seleccionados aleatoriamente para la prueba, a quienes se les asignará un correo de verificación. Esta prueba no deberá implicar la inserción de filas ni la alteración de la estructura original de la base. 
2.Validar la correspondencia de la información: verificar que el certificado corresponda al asociado correcto, que la contraseña sea la indicada y que el correo cumpla con la formalidad institucional. 
3.Preparar la plantilla definitiva: una vez aprobada la prueba, se deberá cargar una nueva plantilla final, diligenciando todos los correos reales de los asociados y conservando la misma estructura de la base validada. 
4.Ejecutar el envío final: realizar la dispersión únicamente después de confirmar que la plantilla definitiva mantiene la correspondencia correcta entre asociado, certificado, contraseña y correo electrónico.
CAUSA CASO 3
Falla en la operación manual de la plantilla en Excel, al incorporar correos de prueba que desplazaron la correspondencia entre los certificados y las contraseñas asignadas a cada asociado.
IMPACTO CASO 3
Impacto reputacional: Generó confusión, inconformidad y pérdida de confianza en la calidad de la información enviada a los asociados.
Impacto en la atención del servicio: El evento generó gestión adicional por parte del área de servicio al asociado para atender inquietudes y reclamos relacionados con el envío errado.
Reprocesos operativos: La situación generó actividades adicionales de validación, corrección y nueva dispersión de los correos electrónicos, con el consecuente uso de recursos operativos y tecnológicos.</v>
      </c>
      <c r="U364" s="49">
        <f>VLOOKUP(Tabla15[[#This Row],[N° 
Evento]],'Eventos de riesgos'!B:I,8,0)</f>
        <v>0</v>
      </c>
      <c r="V364" s="49">
        <f>VLOOKUP(Tabla15[[#This Row],[N° 
Evento]],'Eventos de riesgos'!B:J,9,0)</f>
        <v>0</v>
      </c>
      <c r="W364" s="49">
        <f>VLOOKUP(Tabla15[[#This Row],[N° 
Evento]],'Eventos de riesgos'!B:K,10,0)</f>
        <v>0</v>
      </c>
      <c r="X364" s="44" t="str">
        <f>VLOOKUP(Tabla15[[#This Row],[N° 
Evento]],'Eventos de riesgos'!B:L,11,0)</f>
        <v>4 - Asociados o Clientes</v>
      </c>
      <c r="Y364" s="44" t="str">
        <f>VLOOKUP(Tabla15[[#This Row],[N° 
Evento]],'Eventos de riesgos'!B:M,12,0)</f>
        <v>41 - Adecuación, Divulgación de Información y Confianza</v>
      </c>
      <c r="Z364" s="44" t="str">
        <f>VLOOKUP(Tabla15[[#This Row],[N° 
Evento]],'Eventos de riesgos'!B:N,13,0)</f>
        <v>412 - Aspectos de Adecuación, Divulgación de la Información</v>
      </c>
      <c r="AA364" s="44" t="str">
        <f>+VLOOKUP(Tabla15[[#This Row],[N° 
Evento]],'Eventos de riesgos'!B:AE,23,0)</f>
        <v>Falla en envío masivo de extractos y certificados</v>
      </c>
      <c r="AB364" s="43" t="str">
        <f>VLOOKUP(Tabla15[[#This Row],[N° 
Evento]],'Eventos de riesgos'!B:O,14,0)</f>
        <v>Ninguna</v>
      </c>
      <c r="AC364" s="48">
        <f>VLOOKUP(Tabla15[[#This Row],[N° 
Evento]],'Eventos de riesgos'!B:P,15,0)</f>
        <v>46112</v>
      </c>
      <c r="AD364" s="43" t="str">
        <f>VLOOKUP(Tabla15[[#This Row],[N° 
Evento]],'Eventos de riesgos'!B:Q,16,0)</f>
        <v>No afectó  productos</v>
      </c>
      <c r="AE364" s="43" t="str">
        <f>VLOOKUP(Tabla15[[#This Row],[N° 
Evento]],'Eventos de riesgos'!B:R,17,0)</f>
        <v>Buzón Quejas y Reclamos</v>
      </c>
      <c r="AF364" s="45" t="str">
        <f>VLOOKUP(Tabla15[[#This Row],[N° 
Evento]],'Eventos de riesgos'!B:V,21,0)</f>
        <v>Aprobado</v>
      </c>
      <c r="AG364" s="44" t="str">
        <f>VLOOKUP(Tabla15[[#This Row],[N° 
Evento]],'Eventos de riesgos'!B:W,22,0)</f>
        <v xml:space="preserve">
30/03/2026 10:29:20: Aprobado
08/05/2026 22:56:22: Actualizado
15/05/2026 15:02:46: Actualización</v>
      </c>
    </row>
  </sheetData>
  <mergeCells count="14">
    <mergeCell ref="E1:M4"/>
    <mergeCell ref="C8:C9"/>
    <mergeCell ref="C6:E6"/>
    <mergeCell ref="C21:N21"/>
    <mergeCell ref="O21:AG21"/>
    <mergeCell ref="J8:J9"/>
    <mergeCell ref="K8:K9"/>
    <mergeCell ref="E8:H9"/>
    <mergeCell ref="E15:H15"/>
    <mergeCell ref="E14:H14"/>
    <mergeCell ref="E13:H13"/>
    <mergeCell ref="E12:H12"/>
    <mergeCell ref="E11:H11"/>
    <mergeCell ref="E10:H10"/>
  </mergeCells>
  <phoneticPr fontId="1" type="noConversion"/>
  <dataValidations count="1">
    <dataValidation type="date" errorStyle="information" operator="greaterThan" allowBlank="1" showInputMessage="1" showErrorMessage="1" errorTitle="Sólo formato de fecha corta" error="La celda sólo permite formato de fecha corta, así:_x000a__x000a_DD/MM/AAAA ejemplo: 01/02/2023" promptTitle="Formato fecha corta" prompt="DD/MM/AAAA" sqref="F23:F74" xr:uid="{4A73A7AA-4776-4797-9D77-477492F6F749}">
      <formula1>1</formula1>
    </dataValidation>
  </dataValidations>
  <pageMargins left="0.25" right="0.25" top="0.75" bottom="0.75" header="0.3" footer="0.3"/>
  <pageSetup paperSize="5" orientation="landscape" r:id="rId1"/>
  <ignoredErrors>
    <ignoredError sqref="F23:F109 F111:F112 F114:F115 F117:F118 F120:F127 F129:F133 F135:F154 F156:F161 F163:F168 F170:F181 F183:F189 F193 F196:F197 F199:F202 F206:F209 F214:F223 F225:F255" listDataValidation="1"/>
  </ignoredError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A4416-1197-4F01-84BA-C62A80F1F870}">
  <sheetPr codeName="Hoja5">
    <tabColor theme="4" tint="-0.249977111117893"/>
  </sheetPr>
  <dimension ref="A3:E6"/>
  <sheetViews>
    <sheetView showGridLines="0" workbookViewId="0">
      <selection activeCell="C4" sqref="C4"/>
    </sheetView>
  </sheetViews>
  <sheetFormatPr baseColWidth="10" defaultRowHeight="14.5" x14ac:dyDescent="0.35"/>
  <cols>
    <col min="1" max="1" width="9.36328125" style="92" customWidth="1"/>
    <col min="2" max="2" width="27.453125" style="93" customWidth="1"/>
    <col min="3" max="3" width="136.36328125" style="94" customWidth="1"/>
    <col min="4" max="5" width="10.90625" style="94"/>
  </cols>
  <sheetData>
    <row r="3" spans="1:3" ht="15" thickBot="1" x14ac:dyDescent="0.4">
      <c r="A3" s="119" t="s">
        <v>1423</v>
      </c>
    </row>
    <row r="4" spans="1:3" ht="77.5" customHeight="1" thickBot="1" x14ac:dyDescent="0.4">
      <c r="A4" s="95">
        <v>1</v>
      </c>
      <c r="B4" s="96" t="s">
        <v>1424</v>
      </c>
      <c r="C4" s="99" t="s">
        <v>1420</v>
      </c>
    </row>
    <row r="5" spans="1:3" ht="177.5" customHeight="1" thickBot="1" x14ac:dyDescent="0.4">
      <c r="A5" s="95">
        <v>2</v>
      </c>
      <c r="B5" s="96" t="s">
        <v>1425</v>
      </c>
      <c r="C5" s="98" t="e" vm="2">
        <v>#VALUE!</v>
      </c>
    </row>
    <row r="6" spans="1:3" ht="184.5" customHeight="1" thickBot="1" x14ac:dyDescent="0.4">
      <c r="A6" s="95">
        <v>3</v>
      </c>
      <c r="B6" s="96" t="s">
        <v>1426</v>
      </c>
      <c r="C6" s="97" t="e" vm="3">
        <v>#VALUE!</v>
      </c>
    </row>
  </sheetData>
  <hyperlinks>
    <hyperlink ref="C4" r:id="rId1" xr:uid="{BE3E6680-0555-477C-8B90-204E910BA6FD}"/>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Eventos de riesgos</vt:lpstr>
      <vt:lpstr>Eventos-Tareas</vt:lpstr>
      <vt:lpstr>DASHBOARD Y REPORTES</vt:lpstr>
      <vt:lpstr>'Eventos de riesgos'!Área_de_impresión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Giovana Milena VELASQUEZ MONTEALEGRE</dc:creator>
  <cp:lastModifiedBy>Diana Maribel Fonseca Gómez</cp:lastModifiedBy>
  <cp:lastPrinted>2024-03-06T20:28:24Z</cp:lastPrinted>
  <dcterms:created xsi:type="dcterms:W3CDTF">2023-06-18T14:00:01Z</dcterms:created>
  <dcterms:modified xsi:type="dcterms:W3CDTF">2026-05-28T02:43:05Z</dcterms:modified>
</cp:coreProperties>
</file>